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48" activeTab="4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<sst xmlns="http://schemas.openxmlformats.org/spreadsheetml/2006/main" count="474" uniqueCount="380">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</sst>
</file>

<file path=xl/styles.xml><?xml version="1.0" encoding="utf-8"?>
<styleSheet xmlns="http://schemas.openxmlformats.org/spreadsheetml/2006/main">
  <numFmts count="4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/dd/yy"/>
    <numFmt numFmtId="199" formatCode="_-* #,##0_ _k_n_-;\-* #,##0_ _k_n_-;_-* &quot;-&quot;??_ _k_n_-;_-@_-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6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3">
      <selection activeCell="C23" sqref="C23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303</v>
      </c>
      <c r="U3" s="38" t="s">
        <v>304</v>
      </c>
      <c r="V3" s="38" t="s">
        <v>305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306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307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308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309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310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311</v>
      </c>
      <c r="C18" s="219" t="s">
        <v>379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312</v>
      </c>
      <c r="C19" s="223">
        <v>4054261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313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314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315</v>
      </c>
      <c r="C22" s="80" t="s">
        <v>309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316</v>
      </c>
      <c r="C23" s="81">
        <v>2021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317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322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318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323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324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90" zoomScaleNormal="90" zoomScalePageLayoutView="0" workbookViewId="0" topLeftCell="A31">
      <selection activeCell="C29" sqref="C29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311</v>
      </c>
      <c r="B1" s="232" t="str">
        <f>'ФИ-Почетна'!$C$18</f>
        <v>ГД Гранит АД Скопје</v>
      </c>
      <c r="C1" s="232"/>
      <c r="D1" s="232"/>
    </row>
    <row r="2" spans="1:4" ht="12.75">
      <c r="A2" s="94" t="s">
        <v>319</v>
      </c>
      <c r="B2" s="96" t="str">
        <f>'ФИ-Почетна'!$C$22</f>
        <v>01.01 - 31.12</v>
      </c>
      <c r="C2" s="97"/>
      <c r="D2" s="98"/>
    </row>
    <row r="3" spans="1:4" ht="12.75">
      <c r="A3" s="94" t="s">
        <v>316</v>
      </c>
      <c r="B3" s="96">
        <f>'ФИ-Почетна'!$C$23</f>
        <v>2021</v>
      </c>
      <c r="C3" s="97"/>
      <c r="D3" s="98"/>
    </row>
    <row r="4" spans="1:6" ht="12.75">
      <c r="A4" s="99" t="s">
        <v>320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376</v>
      </c>
      <c r="B6" s="235"/>
      <c r="C6" s="235"/>
      <c r="D6" s="235"/>
      <c r="F6" s="102"/>
    </row>
    <row r="7" spans="1:6" ht="12.75">
      <c r="A7" s="233" t="s">
        <v>377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3607243.2155984603</v>
      </c>
      <c r="C11" s="70">
        <f>C12+C13+C18+C19+C25+C26</f>
        <v>3910159</v>
      </c>
      <c r="D11" s="70">
        <f aca="true" t="shared" si="0" ref="D11:D35">IF(B11&lt;=0,0,C11/B11*100)</f>
        <v>108.39743167557067</v>
      </c>
      <c r="F11" s="106"/>
    </row>
    <row r="12" spans="1:6" ht="14.25" thickBot="1" thickTop="1">
      <c r="A12" s="82" t="s">
        <v>160</v>
      </c>
      <c r="B12" s="89">
        <v>21547.9295</v>
      </c>
      <c r="C12" s="89">
        <v>20575</v>
      </c>
      <c r="D12" s="70">
        <f t="shared" si="0"/>
        <v>95.4848121254527</v>
      </c>
      <c r="F12" s="106"/>
    </row>
    <row r="13" spans="1:6" ht="14.25" thickBot="1" thickTop="1">
      <c r="A13" s="82" t="s">
        <v>293</v>
      </c>
      <c r="B13" s="70">
        <f>SUM(B14:B17)</f>
        <v>2463489.9660984604</v>
      </c>
      <c r="C13" s="70">
        <f>SUM(C14:C17)</f>
        <v>2324983</v>
      </c>
      <c r="D13" s="70">
        <f t="shared" si="0"/>
        <v>94.37761192436193</v>
      </c>
      <c r="F13" s="106"/>
    </row>
    <row r="14" spans="1:6" ht="14.25" thickBot="1" thickTop="1">
      <c r="A14" s="83" t="s">
        <v>297</v>
      </c>
      <c r="B14" s="72">
        <v>1087513.4945</v>
      </c>
      <c r="C14" s="72">
        <v>1016833</v>
      </c>
      <c r="D14" s="71">
        <f t="shared" si="0"/>
        <v>93.50072483169541</v>
      </c>
      <c r="F14" s="106"/>
    </row>
    <row r="15" spans="1:6" ht="27" thickBot="1" thickTop="1">
      <c r="A15" s="83" t="s">
        <v>259</v>
      </c>
      <c r="B15" s="72">
        <v>1213526.2525984603</v>
      </c>
      <c r="C15" s="72">
        <v>1135216</v>
      </c>
      <c r="D15" s="71">
        <f t="shared" si="0"/>
        <v>93.54688434380562</v>
      </c>
      <c r="F15" s="106"/>
    </row>
    <row r="16" spans="1:6" ht="14.25" thickBot="1" thickTop="1">
      <c r="A16" s="83" t="s">
        <v>260</v>
      </c>
      <c r="B16" s="72">
        <v>0</v>
      </c>
      <c r="C16" s="72">
        <v>0</v>
      </c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162450.21899999998</v>
      </c>
      <c r="C17" s="72">
        <v>172934</v>
      </c>
      <c r="D17" s="71">
        <f t="shared" si="0"/>
        <v>106.4535345440193</v>
      </c>
      <c r="F17" s="106"/>
    </row>
    <row r="18" spans="1:6" ht="14.25" thickBot="1" thickTop="1">
      <c r="A18" s="82" t="s">
        <v>294</v>
      </c>
      <c r="B18" s="89"/>
      <c r="C18" s="72">
        <v>0</v>
      </c>
      <c r="D18" s="70">
        <f t="shared" si="0"/>
        <v>0</v>
      </c>
      <c r="F18" s="106"/>
    </row>
    <row r="19" spans="1:6" ht="14.25" thickBot="1" thickTop="1">
      <c r="A19" s="82" t="s">
        <v>295</v>
      </c>
      <c r="B19" s="70">
        <f>SUM(B20:B24)</f>
        <v>1122205.32</v>
      </c>
      <c r="C19" s="70">
        <f>SUM(C20:C24)</f>
        <v>1564601</v>
      </c>
      <c r="D19" s="70">
        <f t="shared" si="0"/>
        <v>139.42199097755125</v>
      </c>
      <c r="F19" s="106"/>
    </row>
    <row r="20" spans="1:6" ht="14.25" thickBot="1" thickTop="1">
      <c r="A20" s="83" t="s">
        <v>161</v>
      </c>
      <c r="B20" s="72">
        <v>4874.438</v>
      </c>
      <c r="C20" s="72">
        <v>4874</v>
      </c>
      <c r="D20" s="71">
        <f t="shared" si="0"/>
        <v>99.99101434873108</v>
      </c>
      <c r="F20" s="106"/>
    </row>
    <row r="21" spans="1:6" ht="14.25" thickBot="1" thickTop="1">
      <c r="A21" s="83" t="s">
        <v>162</v>
      </c>
      <c r="B21" s="72">
        <v>14041.606</v>
      </c>
      <c r="C21" s="72">
        <v>14042</v>
      </c>
      <c r="D21" s="71">
        <f t="shared" si="0"/>
        <v>100.00280594684112</v>
      </c>
      <c r="F21" s="106"/>
    </row>
    <row r="22" spans="1:6" ht="14.25" thickBot="1" thickTop="1">
      <c r="A22" s="83" t="s">
        <v>261</v>
      </c>
      <c r="B22" s="72">
        <v>273368.7495</v>
      </c>
      <c r="C22" s="72">
        <v>226740</v>
      </c>
      <c r="D22" s="71">
        <f t="shared" si="0"/>
        <v>82.94291151227584</v>
      </c>
      <c r="F22" s="106"/>
    </row>
    <row r="23" spans="1:6" ht="14.25" thickBot="1" thickTop="1">
      <c r="A23" s="83" t="s">
        <v>164</v>
      </c>
      <c r="B23" s="72">
        <v>829896.3</v>
      </c>
      <c r="C23" s="72">
        <v>1318921</v>
      </c>
      <c r="D23" s="71">
        <f t="shared" si="0"/>
        <v>158.9260007545521</v>
      </c>
      <c r="F23" s="106"/>
    </row>
    <row r="24" spans="1:6" ht="14.25" thickBot="1" thickTop="1">
      <c r="A24" s="83" t="s">
        <v>262</v>
      </c>
      <c r="B24" s="72">
        <v>24.226499999999987</v>
      </c>
      <c r="C24" s="72">
        <v>24</v>
      </c>
      <c r="D24" s="71">
        <f t="shared" si="0"/>
        <v>99.06507337007001</v>
      </c>
      <c r="F24" s="106"/>
    </row>
    <row r="25" spans="1:6" ht="15.75" customHeight="1" thickBot="1" thickTop="1">
      <c r="A25" s="82" t="s">
        <v>296</v>
      </c>
      <c r="B25" s="89">
        <v>0</v>
      </c>
      <c r="C25" s="89">
        <v>0</v>
      </c>
      <c r="D25" s="70">
        <f t="shared" si="0"/>
        <v>0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4268822.309124796</v>
      </c>
      <c r="C27" s="70">
        <f>SUM(C28:C33)</f>
        <v>4179410</v>
      </c>
      <c r="D27" s="70">
        <f t="shared" si="0"/>
        <v>97.90545722801174</v>
      </c>
      <c r="F27" s="106"/>
    </row>
    <row r="28" spans="1:6" ht="14.25" thickBot="1" thickTop="1">
      <c r="A28" s="84" t="s">
        <v>166</v>
      </c>
      <c r="B28" s="72">
        <v>1496901.1431808248</v>
      </c>
      <c r="C28" s="72">
        <v>1478932</v>
      </c>
      <c r="D28" s="71">
        <f t="shared" si="0"/>
        <v>98.79957716228064</v>
      </c>
      <c r="F28" s="106"/>
    </row>
    <row r="29" spans="1:6" ht="15.75" customHeight="1" thickBot="1" thickTop="1">
      <c r="A29" s="84" t="s">
        <v>167</v>
      </c>
      <c r="B29" s="72">
        <v>1350016.8708423194</v>
      </c>
      <c r="C29" s="72">
        <v>1300171</v>
      </c>
      <c r="D29" s="71">
        <f t="shared" si="0"/>
        <v>96.30775941257541</v>
      </c>
      <c r="F29" s="106"/>
    </row>
    <row r="30" spans="1:6" ht="14.25" thickBot="1" thickTop="1">
      <c r="A30" s="84" t="s">
        <v>168</v>
      </c>
      <c r="B30" s="72">
        <v>82481.82524716842</v>
      </c>
      <c r="C30" s="72">
        <v>59337</v>
      </c>
      <c r="D30" s="71">
        <f t="shared" si="0"/>
        <v>71.93948463457048</v>
      </c>
      <c r="F30" s="106"/>
    </row>
    <row r="31" spans="1:6" ht="14.25" thickBot="1" thickTop="1">
      <c r="A31" s="84" t="s">
        <v>169</v>
      </c>
      <c r="B31" s="72">
        <v>679141.763</v>
      </c>
      <c r="C31" s="72">
        <v>608170</v>
      </c>
      <c r="D31" s="71">
        <f t="shared" si="0"/>
        <v>89.54978667686498</v>
      </c>
      <c r="F31" s="106"/>
    </row>
    <row r="32" spans="1:6" ht="14.25" thickBot="1" thickTop="1">
      <c r="A32" s="84" t="s">
        <v>170</v>
      </c>
      <c r="B32" s="72">
        <v>37841.89410863287</v>
      </c>
      <c r="C32" s="72">
        <v>50656</v>
      </c>
      <c r="D32" s="71">
        <f t="shared" si="0"/>
        <v>133.86222120536996</v>
      </c>
      <c r="F32" s="106"/>
    </row>
    <row r="33" spans="1:6" ht="14.25" thickBot="1" thickTop="1">
      <c r="A33" s="84" t="s">
        <v>301</v>
      </c>
      <c r="B33" s="72">
        <v>622438.81274585</v>
      </c>
      <c r="C33" s="72">
        <v>682144</v>
      </c>
      <c r="D33" s="71">
        <f t="shared" si="0"/>
        <v>109.59213757746954</v>
      </c>
      <c r="F33" s="106"/>
    </row>
    <row r="34" spans="1:6" ht="14.25" thickBot="1" thickTop="1">
      <c r="A34" s="85" t="s">
        <v>173</v>
      </c>
      <c r="B34" s="70">
        <f>B11+B27</f>
        <v>7876065.524723256</v>
      </c>
      <c r="C34" s="70">
        <f>C11+C27</f>
        <v>8089569</v>
      </c>
      <c r="D34" s="70">
        <f t="shared" si="0"/>
        <v>102.71078845911768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B38+B39+B40</f>
        <v>5146281.185223989</v>
      </c>
      <c r="C37" s="70">
        <f>C38+C39+C40</f>
        <v>5740038</v>
      </c>
      <c r="D37" s="70">
        <f aca="true" t="shared" si="1" ref="D37:D57">IF(B37&lt;=0,0,C37/B37*100)</f>
        <v>111.53758983245623</v>
      </c>
      <c r="F37" s="106"/>
    </row>
    <row r="38" spans="1:6" ht="14.25" thickBot="1" thickTop="1">
      <c r="A38" s="83" t="s">
        <v>298</v>
      </c>
      <c r="B38" s="72">
        <v>932365.9699</v>
      </c>
      <c r="C38" s="72">
        <v>932366</v>
      </c>
      <c r="D38" s="71">
        <f t="shared" si="1"/>
        <v>100.00000322834606</v>
      </c>
      <c r="F38" s="106"/>
    </row>
    <row r="39" spans="1:6" ht="14.25" thickBot="1" thickTop="1">
      <c r="A39" s="87" t="s">
        <v>176</v>
      </c>
      <c r="B39" s="72">
        <v>1740858.6912999998</v>
      </c>
      <c r="C39" s="72">
        <v>2267098</v>
      </c>
      <c r="D39" s="71">
        <f t="shared" si="1"/>
        <v>130.2287205348659</v>
      </c>
      <c r="F39" s="106"/>
    </row>
    <row r="40" spans="1:6" ht="14.25" thickBot="1" thickTop="1">
      <c r="A40" s="83" t="s">
        <v>128</v>
      </c>
      <c r="B40" s="72">
        <v>2473056.5240239887</v>
      </c>
      <c r="C40" s="72">
        <v>2540574</v>
      </c>
      <c r="D40" s="71">
        <f t="shared" si="1"/>
        <v>102.73012263650779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2729784.340096604</v>
      </c>
      <c r="C42" s="70">
        <f>C43+C51</f>
        <v>2349531</v>
      </c>
      <c r="D42" s="70">
        <f t="shared" si="1"/>
        <v>86.07020582134531</v>
      </c>
      <c r="F42" s="106"/>
    </row>
    <row r="43" spans="1:6" ht="14.25" thickBot="1" thickTop="1">
      <c r="A43" s="85" t="s">
        <v>178</v>
      </c>
      <c r="B43" s="70">
        <f>SUM(B44:B50)</f>
        <v>2729753.144096604</v>
      </c>
      <c r="C43" s="70">
        <f>SUM(C44:C50)</f>
        <v>2268156</v>
      </c>
      <c r="D43" s="70">
        <f t="shared" si="1"/>
        <v>83.0901506572175</v>
      </c>
      <c r="F43" s="106"/>
    </row>
    <row r="44" spans="1:6" ht="14.25" thickBot="1" thickTop="1">
      <c r="A44" s="83" t="s">
        <v>179</v>
      </c>
      <c r="B44" s="72">
        <v>1499729.3587869536</v>
      </c>
      <c r="C44" s="72">
        <v>1576314</v>
      </c>
      <c r="D44" s="71">
        <f t="shared" si="1"/>
        <v>105.10656411200694</v>
      </c>
      <c r="F44" s="102"/>
    </row>
    <row r="45" spans="1:6" ht="14.25" thickBot="1" thickTop="1">
      <c r="A45" s="84" t="s">
        <v>266</v>
      </c>
      <c r="B45" s="72">
        <v>0</v>
      </c>
      <c r="C45" s="72">
        <v>60000</v>
      </c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0</v>
      </c>
      <c r="C46" s="72">
        <v>0</v>
      </c>
      <c r="D46" s="71">
        <f t="shared" si="1"/>
        <v>0</v>
      </c>
      <c r="F46" s="102"/>
    </row>
    <row r="47" spans="1:6" ht="14.25" thickBot="1" thickTop="1">
      <c r="A47" s="84" t="s">
        <v>181</v>
      </c>
      <c r="B47" s="72">
        <v>16878.735500000003</v>
      </c>
      <c r="C47" s="72">
        <v>40142</v>
      </c>
      <c r="D47" s="71">
        <f t="shared" si="1"/>
        <v>237.8258726786731</v>
      </c>
      <c r="F47" s="102"/>
    </row>
    <row r="48" spans="1:4" ht="14.25" thickBot="1" thickTop="1">
      <c r="A48" s="84" t="s">
        <v>267</v>
      </c>
      <c r="B48" s="72">
        <v>612289.5643096503</v>
      </c>
      <c r="C48" s="72">
        <v>591700</v>
      </c>
      <c r="D48" s="71">
        <f t="shared" si="1"/>
        <v>96.63728315656256</v>
      </c>
    </row>
    <row r="49" spans="1:4" ht="14.25" thickBot="1" thickTop="1">
      <c r="A49" s="84" t="s">
        <v>302</v>
      </c>
      <c r="B49" s="72">
        <v>600855.4855</v>
      </c>
      <c r="C49" s="72">
        <v>0</v>
      </c>
      <c r="D49" s="71">
        <f t="shared" si="1"/>
        <v>0</v>
      </c>
    </row>
    <row r="50" spans="1:4" ht="27" thickBot="1" thickTop="1">
      <c r="A50" s="84" t="s">
        <v>299</v>
      </c>
      <c r="B50" s="72">
        <v>0</v>
      </c>
      <c r="C50" s="72">
        <v>0</v>
      </c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31.196</v>
      </c>
      <c r="C51" s="70">
        <f>SUM(C52:C55)</f>
        <v>81375</v>
      </c>
      <c r="D51" s="70">
        <f t="shared" si="1"/>
        <v>260850.75009616616</v>
      </c>
    </row>
    <row r="52" spans="1:4" ht="17.25" customHeight="1" thickBot="1" thickTop="1">
      <c r="A52" s="84" t="s">
        <v>325</v>
      </c>
      <c r="B52" s="72">
        <v>31.196</v>
      </c>
      <c r="C52" s="72">
        <v>81375</v>
      </c>
      <c r="D52" s="71">
        <f t="shared" si="1"/>
        <v>260850.75009616616</v>
      </c>
    </row>
    <row r="53" spans="1:4" ht="15.75" customHeight="1" thickBot="1" thickTop="1">
      <c r="A53" s="84" t="s">
        <v>183</v>
      </c>
      <c r="B53" s="72">
        <v>0</v>
      </c>
      <c r="C53" s="72">
        <v>0</v>
      </c>
      <c r="D53" s="71">
        <f t="shared" si="1"/>
        <v>0</v>
      </c>
    </row>
    <row r="54" spans="1:4" ht="14.25" thickBot="1" thickTop="1">
      <c r="A54" s="84" t="s">
        <v>215</v>
      </c>
      <c r="B54" s="72">
        <v>0</v>
      </c>
      <c r="C54" s="72">
        <v>0</v>
      </c>
      <c r="D54" s="71">
        <f t="shared" si="1"/>
        <v>0</v>
      </c>
    </row>
    <row r="55" spans="1:4" ht="14.25" thickBot="1" thickTop="1">
      <c r="A55" s="84" t="s">
        <v>300</v>
      </c>
      <c r="B55" s="72"/>
      <c r="C55" s="72"/>
      <c r="D55" s="71">
        <f t="shared" si="1"/>
        <v>0</v>
      </c>
    </row>
    <row r="56" spans="1:4" ht="14.25" thickBot="1" thickTop="1">
      <c r="A56" s="82" t="s">
        <v>265</v>
      </c>
      <c r="B56" s="70">
        <f>B37+B42</f>
        <v>7876065.525320593</v>
      </c>
      <c r="C56" s="70">
        <f>C37+C42</f>
        <v>8089569</v>
      </c>
      <c r="D56" s="70">
        <f t="shared" si="1"/>
        <v>102.71078845132789</v>
      </c>
    </row>
    <row r="57" spans="1:4" ht="14.25" thickBot="1" thickTop="1">
      <c r="A57" s="36" t="s">
        <v>185</v>
      </c>
      <c r="B57" s="72">
        <f>B34-B56</f>
        <v>-0.0005973372608423233</v>
      </c>
      <c r="C57" s="72">
        <f>C34-C56</f>
        <v>0</v>
      </c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8">
      <selection activeCell="D23" sqref="D23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311</v>
      </c>
      <c r="C1" s="232" t="str">
        <f>'ФИ-Почетна'!$C$18</f>
        <v>ГД Гранит АД Скопје</v>
      </c>
      <c r="D1" s="232"/>
      <c r="E1" s="232"/>
    </row>
    <row r="2" spans="1:5" ht="12.75" customHeight="1">
      <c r="A2" s="107"/>
      <c r="B2" s="108" t="s">
        <v>319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316</v>
      </c>
      <c r="C3" s="100">
        <f>'ФИ-Почетна'!$C$23</f>
        <v>2021</v>
      </c>
      <c r="D3" s="111"/>
      <c r="E3" s="112"/>
    </row>
    <row r="4" spans="1:5" ht="12.75">
      <c r="A4" s="107"/>
      <c r="B4" s="99" t="s">
        <v>320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378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4342659.577150001</v>
      </c>
      <c r="D11" s="70">
        <f>D12+D18+D19</f>
        <v>4883725</v>
      </c>
      <c r="E11" s="70">
        <f>IF(C11&lt;=0,0,D11/C11*100)</f>
        <v>112.45931008953478</v>
      </c>
      <c r="G11" s="106"/>
    </row>
    <row r="12" spans="1:7" ht="14.25" thickBot="1" thickTop="1">
      <c r="A12" s="69">
        <v>2</v>
      </c>
      <c r="B12" s="90" t="s">
        <v>0</v>
      </c>
      <c r="C12" s="70">
        <f>C13+C14</f>
        <v>4032931.206580001</v>
      </c>
      <c r="D12" s="70">
        <f>D13+D14</f>
        <v>4651578</v>
      </c>
      <c r="E12" s="71">
        <f aca="true" t="shared" si="0" ref="E12:E49">IF(C12&lt;=0,0,D12/C12*100)</f>
        <v>115.33987964909083</v>
      </c>
      <c r="G12" s="106"/>
    </row>
    <row r="13" spans="1:7" ht="14.25" thickBot="1" thickTop="1">
      <c r="A13" s="69" t="s">
        <v>245</v>
      </c>
      <c r="B13" s="90" t="s">
        <v>12</v>
      </c>
      <c r="C13" s="72">
        <v>4021619.833580001</v>
      </c>
      <c r="D13" s="72">
        <v>4648323</v>
      </c>
      <c r="E13" s="71">
        <f t="shared" si="0"/>
        <v>115.58335179240737</v>
      </c>
      <c r="G13" s="106"/>
    </row>
    <row r="14" spans="1:7" ht="14.25" thickBot="1" thickTop="1">
      <c r="A14" s="69" t="s">
        <v>246</v>
      </c>
      <c r="B14" s="90" t="s">
        <v>13</v>
      </c>
      <c r="C14" s="72">
        <v>11311.373</v>
      </c>
      <c r="D14" s="72">
        <v>3255</v>
      </c>
      <c r="E14" s="71">
        <f t="shared" si="0"/>
        <v>28.776347486728625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271</v>
      </c>
      <c r="E15" s="73" t="s">
        <v>321</v>
      </c>
      <c r="G15" s="106"/>
    </row>
    <row r="16" spans="1:7" ht="27" thickBot="1" thickTop="1">
      <c r="A16" s="69">
        <v>4</v>
      </c>
      <c r="B16" s="90" t="s">
        <v>268</v>
      </c>
      <c r="C16" s="72">
        <v>430421.1495</v>
      </c>
      <c r="D16" s="72">
        <v>483046</v>
      </c>
      <c r="E16" s="71">
        <f t="shared" si="0"/>
        <v>112.22636261278791</v>
      </c>
      <c r="G16" s="106"/>
    </row>
    <row r="17" spans="1:7" ht="27" thickBot="1" thickTop="1">
      <c r="A17" s="69">
        <v>5</v>
      </c>
      <c r="B17" s="90" t="s">
        <v>269</v>
      </c>
      <c r="C17" s="72">
        <v>483046.136</v>
      </c>
      <c r="D17" s="72">
        <v>527813</v>
      </c>
      <c r="E17" s="71">
        <f t="shared" si="0"/>
        <v>109.26761662368416</v>
      </c>
      <c r="G17" s="106"/>
    </row>
    <row r="18" spans="1:7" ht="14.25" thickBot="1" thickTop="1">
      <c r="A18" s="69">
        <v>6</v>
      </c>
      <c r="B18" s="90" t="s">
        <v>270</v>
      </c>
      <c r="C18" s="72">
        <v>113209.603</v>
      </c>
      <c r="D18" s="72">
        <v>94827</v>
      </c>
      <c r="E18" s="71">
        <f t="shared" si="0"/>
        <v>83.76232889006774</v>
      </c>
      <c r="G18" s="106"/>
    </row>
    <row r="19" spans="1:7" ht="14.25" thickBot="1" thickTop="1">
      <c r="A19" s="69">
        <v>7</v>
      </c>
      <c r="B19" s="91" t="s">
        <v>1</v>
      </c>
      <c r="C19" s="72">
        <v>196518.76757</v>
      </c>
      <c r="D19" s="72">
        <v>137320</v>
      </c>
      <c r="E19" s="71">
        <f t="shared" si="0"/>
        <v>69.87627782221188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SUM(C21:C31)+C16-C17</f>
        <v>4343213.577716014</v>
      </c>
      <c r="D20" s="70">
        <f>SUM(D21:D31)+D16-D17</f>
        <v>4775803</v>
      </c>
      <c r="E20" s="70">
        <f t="shared" si="0"/>
        <v>109.960123179378</v>
      </c>
      <c r="G20" s="106"/>
    </row>
    <row r="21" spans="1:7" ht="14.25" thickBot="1" thickTop="1">
      <c r="A21" s="69">
        <v>9</v>
      </c>
      <c r="B21" s="91" t="s">
        <v>248</v>
      </c>
      <c r="C21" s="72">
        <v>15010.578</v>
      </c>
      <c r="D21" s="72">
        <v>2803</v>
      </c>
      <c r="E21" s="71">
        <f t="shared" si="0"/>
        <v>18.673498115795407</v>
      </c>
      <c r="G21" s="106"/>
    </row>
    <row r="22" spans="1:7" ht="14.25" thickBot="1" thickTop="1">
      <c r="A22" s="69">
        <v>10</v>
      </c>
      <c r="B22" s="91" t="s">
        <v>272</v>
      </c>
      <c r="C22" s="72">
        <v>976626.8301423095</v>
      </c>
      <c r="D22" s="72">
        <v>1012236</v>
      </c>
      <c r="E22" s="71">
        <f t="shared" si="0"/>
        <v>103.64613880744007</v>
      </c>
      <c r="G22" s="106"/>
    </row>
    <row r="23" spans="1:7" ht="27" thickBot="1" thickTop="1">
      <c r="A23" s="69">
        <v>11</v>
      </c>
      <c r="B23" s="91" t="s">
        <v>273</v>
      </c>
      <c r="C23" s="72">
        <v>116857.102</v>
      </c>
      <c r="D23" s="72">
        <v>118323</v>
      </c>
      <c r="E23" s="71">
        <f t="shared" si="0"/>
        <v>101.25443637991296</v>
      </c>
      <c r="G23" s="106"/>
    </row>
    <row r="24" spans="1:7" ht="14.25" thickBot="1" thickTop="1">
      <c r="A24" s="69">
        <v>12</v>
      </c>
      <c r="B24" s="91" t="s">
        <v>274</v>
      </c>
      <c r="C24" s="72">
        <v>1971452.1383176062</v>
      </c>
      <c r="D24" s="72">
        <v>2352827</v>
      </c>
      <c r="E24" s="71">
        <f t="shared" si="0"/>
        <v>119.34487042672264</v>
      </c>
      <c r="G24" s="106"/>
    </row>
    <row r="25" spans="1:7" ht="14.25" thickBot="1" thickTop="1">
      <c r="A25" s="69">
        <v>13</v>
      </c>
      <c r="B25" s="91" t="s">
        <v>275</v>
      </c>
      <c r="C25" s="72">
        <v>98110.815571397</v>
      </c>
      <c r="D25" s="72">
        <v>114397</v>
      </c>
      <c r="E25" s="71">
        <f t="shared" si="0"/>
        <v>116.59978498165806</v>
      </c>
      <c r="G25" s="106"/>
    </row>
    <row r="26" spans="1:7" ht="14.25" thickBot="1" thickTop="1">
      <c r="A26" s="69">
        <v>14</v>
      </c>
      <c r="B26" s="91" t="s">
        <v>2</v>
      </c>
      <c r="C26" s="72">
        <v>783144.9459216581</v>
      </c>
      <c r="D26" s="72">
        <v>797195</v>
      </c>
      <c r="E26" s="71">
        <f t="shared" si="0"/>
        <v>101.79405538546978</v>
      </c>
      <c r="G26" s="106"/>
    </row>
    <row r="27" spans="1:7" ht="14.25" thickBot="1" thickTop="1">
      <c r="A27" s="69">
        <v>15</v>
      </c>
      <c r="B27" s="90" t="s">
        <v>276</v>
      </c>
      <c r="C27" s="72">
        <v>292167.5503930422</v>
      </c>
      <c r="D27" s="72">
        <v>276722</v>
      </c>
      <c r="E27" s="71">
        <f t="shared" si="0"/>
        <v>94.71346137780739</v>
      </c>
      <c r="G27" s="106"/>
    </row>
    <row r="28" spans="1:7" ht="14.25" thickBot="1" thickTop="1">
      <c r="A28" s="69">
        <v>16</v>
      </c>
      <c r="B28" s="91" t="s">
        <v>277</v>
      </c>
      <c r="C28" s="72">
        <v>0</v>
      </c>
      <c r="D28" s="72">
        <v>0</v>
      </c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278</v>
      </c>
      <c r="C29" s="72">
        <v>26142.31187</v>
      </c>
      <c r="D29" s="72">
        <v>37911</v>
      </c>
      <c r="E29" s="71">
        <f t="shared" si="0"/>
        <v>145.0177787967763</v>
      </c>
      <c r="G29" s="106"/>
    </row>
    <row r="30" spans="1:7" ht="14.25" thickBot="1" thickTop="1">
      <c r="A30" s="69">
        <v>18</v>
      </c>
      <c r="B30" s="91" t="s">
        <v>249</v>
      </c>
      <c r="C30" s="72">
        <v>0</v>
      </c>
      <c r="D30" s="72">
        <v>0</v>
      </c>
      <c r="E30" s="71">
        <f t="shared" si="0"/>
        <v>0</v>
      </c>
      <c r="G30" s="106"/>
    </row>
    <row r="31" spans="1:7" ht="14.25" thickBot="1" thickTop="1">
      <c r="A31" s="69">
        <v>19</v>
      </c>
      <c r="B31" s="90" t="s">
        <v>279</v>
      </c>
      <c r="C31" s="72">
        <v>116326.292</v>
      </c>
      <c r="D31" s="72">
        <v>108156</v>
      </c>
      <c r="E31" s="71">
        <f t="shared" si="0"/>
        <v>92.97640124211988</v>
      </c>
      <c r="G31" s="106"/>
    </row>
    <row r="32" spans="1:7" ht="14.25" thickBot="1" thickTop="1">
      <c r="A32" s="69">
        <v>20</v>
      </c>
      <c r="B32" s="92" t="s">
        <v>234</v>
      </c>
      <c r="C32" s="74">
        <f>C11-C20</f>
        <v>-554.0005660131574</v>
      </c>
      <c r="D32" s="74">
        <f>D11-D20</f>
        <v>107922</v>
      </c>
      <c r="E32" s="74">
        <f t="shared" si="0"/>
        <v>0</v>
      </c>
      <c r="G32" s="106"/>
    </row>
    <row r="33" spans="1:7" ht="14.25" thickBot="1" thickTop="1">
      <c r="A33" s="69">
        <v>21</v>
      </c>
      <c r="B33" s="93" t="s">
        <v>3</v>
      </c>
      <c r="C33" s="74">
        <f>C34</f>
        <v>79456.47099</v>
      </c>
      <c r="D33" s="74">
        <f>D34</f>
        <v>77582</v>
      </c>
      <c r="E33" s="70">
        <f t="shared" si="0"/>
        <v>97.64088315697293</v>
      </c>
      <c r="G33" s="106"/>
    </row>
    <row r="34" spans="1:7" ht="14.25" thickBot="1" thickTop="1">
      <c r="A34" s="69" t="s">
        <v>287</v>
      </c>
      <c r="B34" s="90" t="s">
        <v>250</v>
      </c>
      <c r="C34" s="72">
        <v>79456.47099</v>
      </c>
      <c r="D34" s="72">
        <v>77582</v>
      </c>
      <c r="E34" s="71">
        <f t="shared" si="0"/>
        <v>97.64088315697293</v>
      </c>
      <c r="G34" s="106"/>
    </row>
    <row r="35" spans="1:7" ht="14.25" thickBot="1" thickTop="1">
      <c r="A35" s="69" t="s">
        <v>288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289</v>
      </c>
      <c r="B36" s="90" t="s">
        <v>280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13686.862849999998</v>
      </c>
      <c r="D37" s="70">
        <f>D38+D39+D40</f>
        <v>4170</v>
      </c>
      <c r="E37" s="70">
        <f t="shared" si="0"/>
        <v>30.467171664542548</v>
      </c>
      <c r="G37" s="106"/>
    </row>
    <row r="38" spans="1:7" ht="14.25" thickBot="1" thickTop="1">
      <c r="A38" s="69" t="s">
        <v>290</v>
      </c>
      <c r="B38" s="90" t="s">
        <v>252</v>
      </c>
      <c r="C38" s="72">
        <v>13686.862849999998</v>
      </c>
      <c r="D38" s="72">
        <v>4170</v>
      </c>
      <c r="E38" s="71">
        <f t="shared" si="0"/>
        <v>30.467171664542548</v>
      </c>
      <c r="G38" s="106"/>
    </row>
    <row r="39" spans="1:7" ht="14.25" thickBot="1" thickTop="1">
      <c r="A39" s="69" t="s">
        <v>291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292</v>
      </c>
      <c r="B40" s="90" t="s">
        <v>281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283</v>
      </c>
      <c r="C41" s="70">
        <f>C32+C33-C37</f>
        <v>65215.60757398685</v>
      </c>
      <c r="D41" s="70">
        <f>D32+D33-D37</f>
        <v>181334</v>
      </c>
      <c r="E41" s="70">
        <f t="shared" si="0"/>
        <v>278.0530715661543</v>
      </c>
      <c r="G41" s="106"/>
    </row>
    <row r="42" spans="1:7" ht="14.25" thickBot="1" thickTop="1">
      <c r="A42" s="69">
        <v>24</v>
      </c>
      <c r="B42" s="90" t="s">
        <v>282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65215.60757398685</v>
      </c>
      <c r="D43" s="70">
        <f>D41+D42</f>
        <v>181334</v>
      </c>
      <c r="E43" s="70">
        <f t="shared" si="0"/>
        <v>278.0530715661543</v>
      </c>
    </row>
    <row r="44" spans="1:5" ht="14.25" thickBot="1" thickTop="1">
      <c r="A44" s="69">
        <v>26</v>
      </c>
      <c r="B44" s="91" t="s">
        <v>5</v>
      </c>
      <c r="C44" s="72">
        <v>0</v>
      </c>
      <c r="D44" s="72">
        <v>2421</v>
      </c>
      <c r="E44" s="71">
        <f t="shared" si="0"/>
        <v>0</v>
      </c>
    </row>
    <row r="45" spans="1:5" ht="14.25" thickBot="1" thickTop="1">
      <c r="A45" s="69">
        <v>27</v>
      </c>
      <c r="B45" s="92" t="s">
        <v>18</v>
      </c>
      <c r="C45" s="70">
        <f>C43-C44</f>
        <v>65215.60757398685</v>
      </c>
      <c r="D45" s="70">
        <f>D43-D44</f>
        <v>178913</v>
      </c>
      <c r="E45" s="70">
        <f t="shared" si="0"/>
        <v>274.3407700327317</v>
      </c>
    </row>
    <row r="46" spans="1:5" ht="14.25" thickBot="1" thickTop="1">
      <c r="A46" s="69">
        <v>28</v>
      </c>
      <c r="B46" s="93" t="s">
        <v>6</v>
      </c>
      <c r="C46" s="72"/>
      <c r="D46" s="72"/>
      <c r="E46" s="71">
        <f t="shared" si="0"/>
        <v>0</v>
      </c>
    </row>
    <row r="47" spans="1:5" ht="27" thickBot="1" thickTop="1">
      <c r="A47" s="69">
        <v>29</v>
      </c>
      <c r="B47" s="92" t="s">
        <v>284</v>
      </c>
      <c r="C47" s="70">
        <f>C45-C46</f>
        <v>65215.60757398685</v>
      </c>
      <c r="D47" s="70">
        <f>D45-D46</f>
        <v>178913</v>
      </c>
      <c r="E47" s="70">
        <f t="shared" si="0"/>
        <v>274.3407700327317</v>
      </c>
    </row>
    <row r="48" spans="1:5" ht="14.25" thickBot="1" thickTop="1">
      <c r="A48" s="69">
        <v>30</v>
      </c>
      <c r="B48" s="90" t="s">
        <v>285</v>
      </c>
      <c r="C48" s="72">
        <v>74018.7</v>
      </c>
      <c r="D48" s="72">
        <v>489024</v>
      </c>
      <c r="E48" s="71">
        <f t="shared" si="0"/>
        <v>660.6762885595127</v>
      </c>
    </row>
    <row r="49" spans="1:5" ht="14.25" thickBot="1" thickTop="1">
      <c r="A49" s="69">
        <v>31</v>
      </c>
      <c r="B49" s="92" t="s">
        <v>286</v>
      </c>
      <c r="C49" s="70">
        <f>C45+C48</f>
        <v>139234.30757398685</v>
      </c>
      <c r="D49" s="70">
        <f>D45+D48</f>
        <v>667937</v>
      </c>
      <c r="E49" s="70">
        <f t="shared" si="0"/>
        <v>479.72156549496185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28">
      <selection activeCell="C20" sqref="C20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/>
      <c r="B1" s="241" t="str">
        <f>'ФИ-Почетна'!$C$18</f>
        <v>ГД Гранит АД Скопје</v>
      </c>
      <c r="C1" s="241"/>
      <c r="D1" s="241"/>
    </row>
    <row r="2" spans="1:7" s="7" customFormat="1" ht="12.75">
      <c r="A2" s="61" t="s">
        <v>319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316</v>
      </c>
      <c r="B3" s="66">
        <f>'ФИ-Почетна'!$C$23</f>
        <v>2021</v>
      </c>
      <c r="C3" s="63"/>
      <c r="D3" s="67"/>
      <c r="E3" s="9"/>
      <c r="F3" s="9"/>
    </row>
    <row r="4" spans="1:4" s="7" customFormat="1" ht="14.25" customHeight="1">
      <c r="A4" s="65" t="s">
        <v>320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B10+B12+B13+B14+B15+B16+B17+B18+B19+B20+B21+B22+B23+B24+B25+B26+B27+B28</f>
        <v>93388.90704747016</v>
      </c>
      <c r="C9" s="33">
        <f>C10+C12+C13+C14+C15+C16+C17+C18+C19+C20+C21+C22+C23+C24+C25+C26+C27+C28</f>
        <v>-107785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65215.60757398685</v>
      </c>
      <c r="C10" s="29">
        <v>178913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>
        <v>0</v>
      </c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292167.5503930422</v>
      </c>
      <c r="C12" s="29">
        <v>276722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15334.311870000001</v>
      </c>
      <c r="C13" s="29">
        <v>37912</v>
      </c>
      <c r="D13" s="117"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-40903.143180824816</v>
      </c>
      <c r="C14" s="29">
        <v>17969</v>
      </c>
      <c r="D14" s="117"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392115.5817809466</v>
      </c>
      <c r="C15" s="29">
        <v>96</v>
      </c>
      <c r="D15" s="117"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5883.235506733999</v>
      </c>
      <c r="C16" s="29">
        <v>11839</v>
      </c>
      <c r="D16" s="117"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628875.1747528316</v>
      </c>
      <c r="C17" s="29">
        <v>23145</v>
      </c>
      <c r="D17" s="117"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-68035.81274584995</v>
      </c>
      <c r="C18" s="29">
        <v>-59705</v>
      </c>
      <c r="D18" s="117"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-72998.73971304641</v>
      </c>
      <c r="C19" s="29">
        <v>258871</v>
      </c>
      <c r="D19" s="117"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-318739.9015</v>
      </c>
      <c r="C20" s="29">
        <v>-182286</v>
      </c>
      <c r="D20" s="117">
        <f aca="true" t="shared" si="0" ref="D20:D28">IF(B20&lt;=0,0,C20/B20*100)</f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-515239.47119034966</v>
      </c>
      <c r="C21" s="29">
        <v>350</v>
      </c>
      <c r="D21" s="117"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-226362.51450000005</v>
      </c>
      <c r="C22" s="29">
        <v>-600856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-1387.9720000000002</v>
      </c>
      <c r="C23" s="29">
        <v>-2535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-62535</v>
      </c>
      <c r="C24" s="29">
        <v>-68220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0</v>
      </c>
      <c r="C25" s="29">
        <v>0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/>
      <c r="C26" s="29"/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/>
      <c r="C28" s="29"/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-3943.2129915026308</v>
      </c>
      <c r="C29" s="33">
        <f>SUM(C30:C38)</f>
        <v>51112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-143650.126</v>
      </c>
      <c r="C30" s="29">
        <v>-176200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95952.68000849738</v>
      </c>
      <c r="C31" s="29">
        <v>38957</v>
      </c>
      <c r="D31" s="117">
        <f aca="true" t="shared" si="1" ref="D31:D38">IF(B31&lt;=0,0,C31/B31*100)</f>
        <v>40.60022085526954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>
        <v>-20168.763000000035</v>
      </c>
      <c r="C33" s="29">
        <v>70971</v>
      </c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>
        <v>0</v>
      </c>
      <c r="C34" s="29">
        <v>0</v>
      </c>
      <c r="D34" s="117">
        <f>IF(B34&lt;=0,0,#REF!/B34*100)</f>
        <v>0</v>
      </c>
      <c r="E34" s="7"/>
      <c r="F34" s="7"/>
    </row>
    <row r="35" spans="1:6" ht="27" thickBot="1" thickTop="1">
      <c r="A35" s="24" t="s">
        <v>100</v>
      </c>
      <c r="B35" s="29">
        <v>0.02400000002376146</v>
      </c>
      <c r="C35" s="29">
        <v>46629</v>
      </c>
      <c r="D35" s="117">
        <f t="shared" si="1"/>
        <v>194287499.80764356</v>
      </c>
      <c r="E35" s="7"/>
      <c r="F35" s="7"/>
    </row>
    <row r="36" spans="1:6" ht="14.25" thickBot="1" thickTop="1">
      <c r="A36" s="24" t="s">
        <v>101</v>
      </c>
      <c r="B36" s="29">
        <v>1387.9720000000002</v>
      </c>
      <c r="C36" s="29">
        <v>2535</v>
      </c>
      <c r="D36" s="117">
        <f t="shared" si="1"/>
        <v>182.6405720000115</v>
      </c>
      <c r="E36" s="7"/>
      <c r="F36" s="7"/>
    </row>
    <row r="37" spans="1:6" ht="14.25" thickBot="1" thickTop="1">
      <c r="A37" s="24" t="s">
        <v>102</v>
      </c>
      <c r="B37" s="29">
        <v>62535</v>
      </c>
      <c r="C37" s="29">
        <v>68220</v>
      </c>
      <c r="D37" s="117">
        <f t="shared" si="1"/>
        <v>109.09090909090908</v>
      </c>
      <c r="E37" s="7"/>
      <c r="F37" s="7"/>
    </row>
    <row r="38" spans="1:6" ht="14.25" thickBot="1" thickTop="1">
      <c r="A38" s="24" t="s">
        <v>103</v>
      </c>
      <c r="B38" s="29">
        <v>0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-114866.03300000001</v>
      </c>
      <c r="C39" s="33">
        <f>SUM(C40:C46)</f>
        <v>69487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>IF(B41&lt;=0,0,C34/B41*100)</f>
        <v>0</v>
      </c>
      <c r="E41" s="7"/>
      <c r="F41" s="7"/>
    </row>
    <row r="42" spans="1:6" ht="27" thickBot="1" thickTop="1">
      <c r="A42" s="24" t="s">
        <v>109</v>
      </c>
      <c r="B42" s="29">
        <v>0.1960000000000015</v>
      </c>
      <c r="C42" s="29">
        <v>141344</v>
      </c>
      <c r="D42" s="117">
        <f>IF(B42&lt;=0,0,C35/B42*100)</f>
        <v>23790306.122448795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>IF(B43&lt;=0,0,C43/B43*100)</f>
        <v>0</v>
      </c>
      <c r="E43" s="7"/>
      <c r="F43" s="7"/>
    </row>
    <row r="44" spans="1:6" ht="14.25" thickBot="1" thickTop="1">
      <c r="A44" s="24" t="s">
        <v>58</v>
      </c>
      <c r="B44" s="29">
        <v>-114866.229</v>
      </c>
      <c r="C44" s="29">
        <v>-71857</v>
      </c>
      <c r="D44" s="117">
        <f>IF(B44&lt;=0,0,C44/B44*100)</f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>IF(B45&lt;=0,0,C45/B45*100)</f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>IF(B46&lt;=0,0,C46/B46*100)</f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-25420.338944032483</v>
      </c>
      <c r="C47" s="33">
        <f>C9+C29+C39</f>
        <v>12814</v>
      </c>
      <c r="D47" s="33">
        <f>IF(B47&lt;=0,0,C47/B47*100)</f>
        <v>0</v>
      </c>
      <c r="E47" s="7"/>
      <c r="F47" s="7"/>
    </row>
    <row r="48" spans="1:6" ht="14.25" thickBot="1" thickTop="1">
      <c r="A48" s="5" t="s">
        <v>60</v>
      </c>
      <c r="B48" s="29">
        <v>63262</v>
      </c>
      <c r="C48" s="29">
        <f>B49</f>
        <v>37841.66105596752</v>
      </c>
      <c r="D48" s="117">
        <v>0</v>
      </c>
      <c r="E48" s="7"/>
      <c r="F48" s="7"/>
    </row>
    <row r="49" spans="1:6" ht="14.25" thickBot="1" thickTop="1">
      <c r="A49" s="32" t="s">
        <v>226</v>
      </c>
      <c r="B49" s="33">
        <f>B47+B48</f>
        <v>37841.66105596752</v>
      </c>
      <c r="C49" s="33">
        <f>C47+C48</f>
        <v>50655.66105596752</v>
      </c>
      <c r="D49" s="33">
        <v>0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zoomScalePageLayoutView="0" workbookViewId="0" topLeftCell="A16">
      <selection activeCell="E33" sqref="E33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311</v>
      </c>
      <c r="B1" s="241" t="str">
        <f>'ФИ-Почетна'!$C$18</f>
        <v>ГД Гранит АД Скопје</v>
      </c>
      <c r="C1" s="249"/>
      <c r="D1" s="249"/>
      <c r="E1" s="34"/>
      <c r="F1" s="244"/>
      <c r="G1" s="244"/>
    </row>
    <row r="2" spans="1:7" ht="12.75" customHeight="1">
      <c r="A2" s="61" t="s">
        <v>319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316</v>
      </c>
      <c r="B3" s="66">
        <f>'ФИ-Почетна'!$C$23</f>
        <v>2021</v>
      </c>
      <c r="C3" s="63"/>
      <c r="D3" s="67"/>
      <c r="E3" s="30"/>
      <c r="F3" s="35"/>
      <c r="G3" s="35"/>
    </row>
    <row r="4" spans="1:7" ht="12.75" customHeight="1">
      <c r="A4" s="65" t="s">
        <v>320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932367</v>
      </c>
      <c r="C9" s="25">
        <v>51895</v>
      </c>
      <c r="D9" s="25">
        <v>1453626</v>
      </c>
      <c r="E9" s="25">
        <v>2685330</v>
      </c>
      <c r="F9" s="25">
        <v>0</v>
      </c>
      <c r="G9" s="18">
        <f aca="true" t="shared" si="0" ref="G9:G27">SUM(B9:F9)</f>
        <v>5123218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65216</v>
      </c>
      <c r="F14" s="26"/>
      <c r="G14" s="18">
        <f t="shared" si="0"/>
        <v>65216</v>
      </c>
    </row>
    <row r="15" spans="1:7" ht="12.75">
      <c r="A15" s="206" t="s">
        <v>119</v>
      </c>
      <c r="B15" s="26"/>
      <c r="C15" s="26"/>
      <c r="D15" s="26">
        <v>161319</v>
      </c>
      <c r="E15" s="26">
        <v>-161319</v>
      </c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-92331</v>
      </c>
      <c r="F16" s="26"/>
      <c r="G16" s="18">
        <f t="shared" si="0"/>
        <v>-92331</v>
      </c>
    </row>
    <row r="17" spans="1:7" ht="26.25">
      <c r="A17" s="206" t="s">
        <v>131</v>
      </c>
      <c r="B17" s="26"/>
      <c r="C17" s="26"/>
      <c r="D17" s="26"/>
      <c r="E17" s="26">
        <v>-30000</v>
      </c>
      <c r="F17" s="26"/>
      <c r="G17" s="18">
        <f t="shared" si="0"/>
        <v>-30000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>
        <v>74018.7</v>
      </c>
      <c r="E20" s="26"/>
      <c r="F20" s="26"/>
      <c r="G20" s="18">
        <f t="shared" si="0"/>
        <v>74018.7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>
        <v>-1</v>
      </c>
      <c r="C27" s="27"/>
      <c r="D27" s="27"/>
      <c r="E27" s="27">
        <v>6161</v>
      </c>
      <c r="F27" s="27"/>
      <c r="G27" s="18">
        <f t="shared" si="0"/>
        <v>6160</v>
      </c>
    </row>
    <row r="28" spans="1:7" ht="14.25" thickBot="1" thickTop="1">
      <c r="A28" s="208" t="s">
        <v>132</v>
      </c>
      <c r="B28" s="21">
        <f aca="true" t="shared" si="1" ref="B28:G28">SUM(B9:B27)</f>
        <v>932366</v>
      </c>
      <c r="C28" s="21">
        <f t="shared" si="1"/>
        <v>51895</v>
      </c>
      <c r="D28" s="21">
        <f t="shared" si="1"/>
        <v>1688963.7</v>
      </c>
      <c r="E28" s="21">
        <f t="shared" si="1"/>
        <v>2473057</v>
      </c>
      <c r="F28" s="21">
        <f t="shared" si="1"/>
        <v>0</v>
      </c>
      <c r="G28" s="21">
        <f t="shared" si="1"/>
        <v>5146281.7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f>'Биланс на успех - природа'!D47</f>
        <v>178913</v>
      </c>
      <c r="F33" s="26"/>
      <c r="G33" s="20">
        <f t="shared" si="2"/>
        <v>178913</v>
      </c>
    </row>
    <row r="34" spans="1:7" ht="12.75">
      <c r="A34" s="206" t="s">
        <v>119</v>
      </c>
      <c r="B34" s="26"/>
      <c r="C34" s="26"/>
      <c r="D34" s="26">
        <v>37216</v>
      </c>
      <c r="E34" s="26">
        <v>-37216</v>
      </c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-46180</v>
      </c>
      <c r="F35" s="26"/>
      <c r="G35" s="20">
        <f t="shared" si="2"/>
        <v>-46180</v>
      </c>
    </row>
    <row r="36" spans="1:7" ht="26.25">
      <c r="A36" s="206" t="s">
        <v>131</v>
      </c>
      <c r="B36" s="26"/>
      <c r="C36" s="26"/>
      <c r="D36" s="26"/>
      <c r="E36" s="26">
        <v>-28000</v>
      </c>
      <c r="F36" s="26"/>
      <c r="G36" s="20">
        <f t="shared" si="2"/>
        <v>-28000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>
        <v>489023.7</v>
      </c>
      <c r="E39" s="26"/>
      <c r="F39" s="26"/>
      <c r="G39" s="20">
        <f t="shared" si="2"/>
        <v>489023.7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932366</v>
      </c>
      <c r="C47" s="19">
        <f t="shared" si="3"/>
        <v>51895</v>
      </c>
      <c r="D47" s="19">
        <f t="shared" si="3"/>
        <v>2215203.4</v>
      </c>
      <c r="E47" s="19">
        <f t="shared" si="3"/>
        <v>2540574</v>
      </c>
      <c r="F47" s="19">
        <f t="shared" si="3"/>
        <v>0</v>
      </c>
      <c r="G47" s="19">
        <f t="shared" si="3"/>
        <v>5740038.4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37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ГД Гранит АД Скопје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326</v>
      </c>
      <c r="D2" s="98">
        <f>'ФИ-Почетна'!$C$23</f>
        <v>2021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3607243.2155984603</v>
      </c>
      <c r="C8" s="125">
        <f>'Биланс на состојба'!C11</f>
        <v>3910159</v>
      </c>
      <c r="D8" s="125">
        <f>'Биланс на состојба'!D11</f>
        <v>108.39743167557067</v>
      </c>
    </row>
    <row r="9" spans="1:4" ht="14.25" thickBot="1" thickTop="1">
      <c r="A9" s="126" t="s">
        <v>189</v>
      </c>
      <c r="B9" s="127">
        <f>'Биланс на состојба'!B12</f>
        <v>21547.9295</v>
      </c>
      <c r="C9" s="127">
        <f>'Биланс на состојба'!C12</f>
        <v>20575</v>
      </c>
      <c r="D9" s="125">
        <f>'Биланс на состојба'!D12</f>
        <v>95.4848121254527</v>
      </c>
    </row>
    <row r="10" spans="1:4" ht="14.25" thickBot="1" thickTop="1">
      <c r="A10" s="124" t="s">
        <v>190</v>
      </c>
      <c r="B10" s="125">
        <f>'Биланс на состојба'!B13</f>
        <v>2463489.9660984604</v>
      </c>
      <c r="C10" s="125">
        <f>'Биланс на состојба'!C13</f>
        <v>2324983</v>
      </c>
      <c r="D10" s="125">
        <f>'Биланс на состојба'!D13</f>
        <v>94.37761192436193</v>
      </c>
    </row>
    <row r="11" spans="1:4" ht="14.25" thickBot="1" thickTop="1">
      <c r="A11" s="128" t="s">
        <v>327</v>
      </c>
      <c r="B11" s="127">
        <f>'Биланс на состојба'!B14</f>
        <v>1087513.4945</v>
      </c>
      <c r="C11" s="127">
        <f>'Биланс на состојба'!C14</f>
        <v>1016833</v>
      </c>
      <c r="D11" s="129">
        <f>'Биланс на состојба'!D14</f>
        <v>93.50072483169541</v>
      </c>
    </row>
    <row r="12" spans="1:4" ht="14.25" thickBot="1" thickTop="1">
      <c r="A12" s="128" t="s">
        <v>328</v>
      </c>
      <c r="B12" s="127">
        <f>'Биланс на состојба'!B15</f>
        <v>1213526.2525984603</v>
      </c>
      <c r="C12" s="127">
        <f>'Биланс на состојба'!C15</f>
        <v>1135216</v>
      </c>
      <c r="D12" s="129">
        <f>'Биланс на состојба'!D15</f>
        <v>93.54688434380562</v>
      </c>
    </row>
    <row r="13" spans="1:4" ht="14.25" thickBot="1" thickTop="1">
      <c r="A13" s="128" t="s">
        <v>329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330</v>
      </c>
      <c r="B14" s="127">
        <f>'Биланс на состојба'!B17</f>
        <v>162450.21899999998</v>
      </c>
      <c r="C14" s="127">
        <f>'Биланс на состојба'!C17</f>
        <v>172934</v>
      </c>
      <c r="D14" s="129">
        <f>'Биланс на состојба'!D17</f>
        <v>106.4535345440193</v>
      </c>
    </row>
    <row r="15" spans="1:4" s="130" customFormat="1" ht="14.25" thickBot="1" thickTop="1">
      <c r="A15" s="124" t="s">
        <v>331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332</v>
      </c>
      <c r="B16" s="125">
        <f>'Биланс на состојба'!B19</f>
        <v>1122205.32</v>
      </c>
      <c r="C16" s="125">
        <f>'Биланс на состојба'!C19</f>
        <v>1564601</v>
      </c>
      <c r="D16" s="125">
        <f>'Биланс на состојба'!D19</f>
        <v>139.42199097755125</v>
      </c>
    </row>
    <row r="17" spans="1:4" ht="14.25" thickBot="1" thickTop="1">
      <c r="A17" s="128" t="s">
        <v>191</v>
      </c>
      <c r="B17" s="127">
        <f>'Биланс на состојба'!B20</f>
        <v>4874.438</v>
      </c>
      <c r="C17" s="127">
        <f>'Биланс на состојба'!C20</f>
        <v>4874</v>
      </c>
      <c r="D17" s="129">
        <f>'Биланс на состојба'!D20</f>
        <v>99.99101434873108</v>
      </c>
    </row>
    <row r="18" spans="1:4" ht="14.25" thickBot="1" thickTop="1">
      <c r="A18" s="128" t="s">
        <v>192</v>
      </c>
      <c r="B18" s="127">
        <f>'Биланс на состојба'!B21</f>
        <v>14041.606</v>
      </c>
      <c r="C18" s="127">
        <f>'Биланс на состојба'!C21</f>
        <v>14042</v>
      </c>
      <c r="D18" s="129">
        <f>'Биланс на состојба'!D21</f>
        <v>100.00280594684112</v>
      </c>
    </row>
    <row r="19" spans="1:4" ht="14.25" thickBot="1" thickTop="1">
      <c r="A19" s="131" t="s">
        <v>333</v>
      </c>
      <c r="B19" s="127">
        <f>'Биланс на состојба'!B22</f>
        <v>273368.7495</v>
      </c>
      <c r="C19" s="127">
        <f>'Биланс на состојба'!C22</f>
        <v>226740</v>
      </c>
      <c r="D19" s="129">
        <f>'Биланс на состојба'!D22</f>
        <v>82.94291151227584</v>
      </c>
    </row>
    <row r="20" spans="1:4" ht="14.25" thickBot="1" thickTop="1">
      <c r="A20" s="131" t="s">
        <v>334</v>
      </c>
      <c r="B20" s="127">
        <f>'Биланс на состојба'!B23</f>
        <v>829896.3</v>
      </c>
      <c r="C20" s="127">
        <f>'Биланс на состојба'!C23</f>
        <v>1318921</v>
      </c>
      <c r="D20" s="129">
        <f>'Биланс на состојба'!D23</f>
        <v>158.9260007545521</v>
      </c>
    </row>
    <row r="21" spans="1:4" ht="14.25" thickBot="1" thickTop="1">
      <c r="A21" s="131" t="s">
        <v>335</v>
      </c>
      <c r="B21" s="127">
        <f>'Биланс на состојба'!B24</f>
        <v>24.226499999999987</v>
      </c>
      <c r="C21" s="127">
        <f>'Биланс на состојба'!C24</f>
        <v>24</v>
      </c>
      <c r="D21" s="129">
        <f>'Биланс на состојба'!D24</f>
        <v>99.06507337007001</v>
      </c>
    </row>
    <row r="22" spans="1:4" s="130" customFormat="1" ht="14.25" thickBot="1" thickTop="1">
      <c r="A22" s="124" t="s">
        <v>193</v>
      </c>
      <c r="B22" s="125">
        <f>'Биланс на состојба'!B25</f>
        <v>0</v>
      </c>
      <c r="C22" s="125">
        <f>'Биланс на состојба'!C25</f>
        <v>0</v>
      </c>
      <c r="D22" s="125">
        <f>'Биланс на состојба'!D25</f>
        <v>0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4268822.309124796</v>
      </c>
      <c r="C24" s="127">
        <f>'Биланс на состојба'!C27</f>
        <v>4179410</v>
      </c>
      <c r="D24" s="125">
        <f>'Биланс на состојба'!D27</f>
        <v>97.90545722801174</v>
      </c>
    </row>
    <row r="25" spans="1:4" ht="14.25" thickBot="1" thickTop="1">
      <c r="A25" s="126" t="s">
        <v>196</v>
      </c>
      <c r="B25" s="125">
        <f>'Биланс на состојба'!B28</f>
        <v>1496901.1431808248</v>
      </c>
      <c r="C25" s="125">
        <f>'Биланс на состојба'!C28</f>
        <v>1478932</v>
      </c>
      <c r="D25" s="129">
        <f>'Биланс на состојба'!D28</f>
        <v>98.79957716228064</v>
      </c>
    </row>
    <row r="26" spans="1:4" ht="14.25" thickBot="1" thickTop="1">
      <c r="A26" s="128" t="s">
        <v>197</v>
      </c>
      <c r="B26" s="127">
        <f>'Биланс на состојба'!B29</f>
        <v>1350016.8708423194</v>
      </c>
      <c r="C26" s="127">
        <f>'Биланс на состојба'!C29</f>
        <v>1300171</v>
      </c>
      <c r="D26" s="129">
        <f>'Биланс на состојба'!D29</f>
        <v>96.30775941257541</v>
      </c>
    </row>
    <row r="27" spans="1:4" ht="14.25" thickBot="1" thickTop="1">
      <c r="A27" s="128" t="s">
        <v>336</v>
      </c>
      <c r="B27" s="127">
        <f>'Биланс на состојба'!B30</f>
        <v>82481.82524716842</v>
      </c>
      <c r="C27" s="127">
        <f>'Биланс на состојба'!C30</f>
        <v>59337</v>
      </c>
      <c r="D27" s="129">
        <f>'Биланс на состојба'!D30</f>
        <v>71.93948463457048</v>
      </c>
    </row>
    <row r="28" spans="1:4" ht="14.25" thickBot="1" thickTop="1">
      <c r="A28" s="128" t="s">
        <v>198</v>
      </c>
      <c r="B28" s="127">
        <f>'Биланс на состојба'!B31</f>
        <v>679141.763</v>
      </c>
      <c r="C28" s="127">
        <f>'Биланс на состојба'!C31</f>
        <v>608170</v>
      </c>
      <c r="D28" s="129">
        <f>'Биланс на состојба'!D31</f>
        <v>89.54978667686498</v>
      </c>
    </row>
    <row r="29" spans="1:4" ht="14.25" thickBot="1" thickTop="1">
      <c r="A29" s="126" t="s">
        <v>199</v>
      </c>
      <c r="B29" s="127">
        <f>'Биланс на состојба'!B32</f>
        <v>37841.89410863287</v>
      </c>
      <c r="C29" s="127">
        <f>'Биланс на состојба'!C32</f>
        <v>50656</v>
      </c>
      <c r="D29" s="129">
        <f>'Биланс на состојба'!D32</f>
        <v>133.86222120536996</v>
      </c>
    </row>
    <row r="30" spans="1:4" ht="14.25" thickBot="1" thickTop="1">
      <c r="A30" s="126" t="s">
        <v>337</v>
      </c>
      <c r="B30" s="127">
        <f>'Биланс на состојба'!B33</f>
        <v>622438.81274585</v>
      </c>
      <c r="C30" s="127">
        <f>'Биланс на состојба'!C33</f>
        <v>682144</v>
      </c>
      <c r="D30" s="129">
        <f>'Биланс на состојба'!D33</f>
        <v>109.59213757746954</v>
      </c>
    </row>
    <row r="31" spans="1:4" ht="14.25" thickBot="1" thickTop="1">
      <c r="A31" s="132" t="s">
        <v>200</v>
      </c>
      <c r="B31" s="125">
        <f>'Биланс на состојба'!B34</f>
        <v>7876065.524723256</v>
      </c>
      <c r="C31" s="125">
        <f>'Биланс на состојба'!C34</f>
        <v>8089569</v>
      </c>
      <c r="D31" s="125">
        <f>'Биланс на состојба'!D34</f>
        <v>102.71078845911768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5146281.185223989</v>
      </c>
      <c r="C34" s="125">
        <f>'Биланс на состојба'!C37</f>
        <v>5740038</v>
      </c>
      <c r="D34" s="125">
        <f>'Биланс на состојба'!D37</f>
        <v>111.53758983245623</v>
      </c>
    </row>
    <row r="35" spans="1:4" ht="14.25" thickBot="1" thickTop="1">
      <c r="A35" s="136" t="s">
        <v>338</v>
      </c>
      <c r="B35" s="127">
        <f>'Биланс на состојба'!B38</f>
        <v>932365.9699</v>
      </c>
      <c r="C35" s="127">
        <f>'Биланс на состојба'!C38</f>
        <v>932366</v>
      </c>
      <c r="D35" s="129">
        <f>'Биланс на состојба'!D38</f>
        <v>100.00000322834606</v>
      </c>
    </row>
    <row r="36" spans="1:4" ht="14.25" thickBot="1" thickTop="1">
      <c r="A36" s="137" t="s">
        <v>204</v>
      </c>
      <c r="B36" s="127">
        <f>'Биланс на состојба'!B39</f>
        <v>1740858.6912999998</v>
      </c>
      <c r="C36" s="127">
        <f>'Биланс на состојба'!C39</f>
        <v>2267098</v>
      </c>
      <c r="D36" s="129">
        <f>'Биланс на состојба'!D39</f>
        <v>130.2287205348659</v>
      </c>
    </row>
    <row r="37" spans="1:4" ht="14.25" thickBot="1" thickTop="1">
      <c r="A37" s="126" t="s">
        <v>205</v>
      </c>
      <c r="B37" s="127">
        <f>'Биланс на состојба'!B40</f>
        <v>2473056.5240239887</v>
      </c>
      <c r="C37" s="127">
        <f>'Биланс на состојба'!C40</f>
        <v>2540574</v>
      </c>
      <c r="D37" s="129">
        <f>'Биланс на состојба'!D40</f>
        <v>102.73012263650779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2729784.340096604</v>
      </c>
      <c r="C39" s="125">
        <f>'Биланс на состојба'!C42</f>
        <v>2349531</v>
      </c>
      <c r="D39" s="125">
        <f>'Биланс на состојба'!D42</f>
        <v>86.07020582134531</v>
      </c>
    </row>
    <row r="40" spans="1:4" ht="14.25" thickBot="1" thickTop="1">
      <c r="A40" s="132" t="s">
        <v>208</v>
      </c>
      <c r="B40" s="125">
        <f>'Биланс на состојба'!B43</f>
        <v>2729753.144096604</v>
      </c>
      <c r="C40" s="125">
        <f>'Биланс на состојба'!C43</f>
        <v>2268156</v>
      </c>
      <c r="D40" s="125">
        <f>'Биланс на состојба'!D43</f>
        <v>83.0901506572175</v>
      </c>
    </row>
    <row r="41" spans="1:4" ht="14.25" thickBot="1" thickTop="1">
      <c r="A41" s="126" t="s">
        <v>209</v>
      </c>
      <c r="B41" s="127">
        <f>'Биланс на состојба'!B44</f>
        <v>1499729.3587869536</v>
      </c>
      <c r="C41" s="127">
        <f>'Биланс на состојба'!C44</f>
        <v>1576314</v>
      </c>
      <c r="D41" s="129">
        <f>'Биланс на состојба'!D44</f>
        <v>105.10656411200694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60000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25" thickBot="1" thickTop="1">
      <c r="A44" s="128" t="s">
        <v>212</v>
      </c>
      <c r="B44" s="127">
        <f>'Биланс на состојба'!B47</f>
        <v>16878.735500000003</v>
      </c>
      <c r="C44" s="127">
        <f>'Биланс на состојба'!C47</f>
        <v>40142</v>
      </c>
      <c r="D44" s="129">
        <f>'Биланс на состојба'!D47</f>
        <v>237.8258726786731</v>
      </c>
    </row>
    <row r="45" spans="1:4" ht="14.25" thickBot="1" thickTop="1">
      <c r="A45" s="128" t="s">
        <v>339</v>
      </c>
      <c r="B45" s="129">
        <f>'Биланс на состојба'!B48</f>
        <v>612289.5643096503</v>
      </c>
      <c r="C45" s="129">
        <f>'Биланс на состојба'!C48</f>
        <v>591700</v>
      </c>
      <c r="D45" s="129">
        <f>'Биланс на состојба'!D48</f>
        <v>96.63728315656256</v>
      </c>
    </row>
    <row r="46" spans="1:4" ht="14.25" thickBot="1" thickTop="1">
      <c r="A46" s="128" t="s">
        <v>340</v>
      </c>
      <c r="B46" s="127">
        <f>'Биланс на состојба'!B49</f>
        <v>600855.4855</v>
      </c>
      <c r="C46" s="127">
        <f>'Биланс на состојба'!C49</f>
        <v>0</v>
      </c>
      <c r="D46" s="129">
        <f>'Биланс на состојба'!D49</f>
        <v>0</v>
      </c>
    </row>
    <row r="47" spans="1:4" ht="14.25" thickBot="1" thickTop="1">
      <c r="A47" s="128" t="s">
        <v>341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31.196</v>
      </c>
      <c r="C48" s="125">
        <f>'Биланс на состојба'!C51</f>
        <v>81375</v>
      </c>
      <c r="D48" s="125">
        <f>'Биланс на состојба'!D51</f>
        <v>260850.75009616616</v>
      </c>
    </row>
    <row r="49" spans="1:4" ht="14.25" thickBot="1" thickTop="1">
      <c r="A49" s="128" t="s">
        <v>214</v>
      </c>
      <c r="B49" s="127">
        <f>'Биланс на состојба'!B52</f>
        <v>31.196</v>
      </c>
      <c r="C49" s="127">
        <f>'Биланс на состојба'!C52</f>
        <v>81375</v>
      </c>
      <c r="D49" s="129">
        <f>'Биланс на состојба'!D52</f>
        <v>260850.75009616616</v>
      </c>
    </row>
    <row r="50" spans="1:4" ht="14.25" thickBot="1" thickTop="1">
      <c r="A50" s="128" t="s">
        <v>240</v>
      </c>
      <c r="B50" s="127">
        <f>'Биланс на состојба'!B53</f>
        <v>0</v>
      </c>
      <c r="C50" s="127">
        <f>'Биланс на состојба'!C53</f>
        <v>0</v>
      </c>
      <c r="D50" s="129">
        <f>'Биланс на состојба'!D53</f>
        <v>0</v>
      </c>
    </row>
    <row r="51" spans="1:4" ht="14.25" thickBot="1" thickTop="1">
      <c r="A51" s="128" t="s">
        <v>216</v>
      </c>
      <c r="B51" s="127">
        <f>'Биланс на состојба'!B54</f>
        <v>0</v>
      </c>
      <c r="C51" s="127">
        <f>'Биланс на состојба'!C54</f>
        <v>0</v>
      </c>
      <c r="D51" s="129">
        <f>'Биланс на состојба'!D54</f>
        <v>0</v>
      </c>
    </row>
    <row r="52" spans="1:4" ht="14.25" thickBot="1" thickTop="1">
      <c r="A52" s="128" t="s">
        <v>342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25" thickBot="1" thickTop="1">
      <c r="A53" s="124" t="s">
        <v>217</v>
      </c>
      <c r="B53" s="125">
        <f>'Биланс на состојба'!B56</f>
        <v>7876065.525320593</v>
      </c>
      <c r="C53" s="125">
        <f>'Биланс на состојба'!C56</f>
        <v>8089569</v>
      </c>
      <c r="D53" s="125">
        <f>'Биланс на состојба'!D56</f>
        <v>102.71078845132789</v>
      </c>
    </row>
    <row r="54" spans="1:4" ht="14.25" thickBot="1" thickTop="1">
      <c r="A54" s="126" t="s">
        <v>218</v>
      </c>
      <c r="B54" s="127">
        <f>'Биланс на состојба'!B57</f>
        <v>-0.0005973372608423233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34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ГД Гранит АД Скопје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326</v>
      </c>
      <c r="E3" s="143">
        <f>'ФИ-Почетна'!$C$23</f>
        <v>2021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375</v>
      </c>
      <c r="C11" s="125">
        <f>'Биланс на успех - природа'!C11</f>
        <v>4342659.577150001</v>
      </c>
      <c r="D11" s="125">
        <f>'Биланс на успех - природа'!D11</f>
        <v>4883725</v>
      </c>
      <c r="E11" s="125">
        <f>'Биланс на успех - природа'!E11</f>
        <v>112.45931008953478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4032931.206580001</v>
      </c>
      <c r="D12" s="129">
        <f>'Биланс на успех - природа'!D12</f>
        <v>4651578</v>
      </c>
      <c r="E12" s="129">
        <f>'Биланс на успех - природа'!E12</f>
        <v>115.33987964909083</v>
      </c>
      <c r="F12" s="156"/>
    </row>
    <row r="13" spans="1:6" ht="15.75" customHeight="1" thickBot="1" thickTop="1">
      <c r="A13" s="154" t="s">
        <v>343</v>
      </c>
      <c r="B13" s="157" t="s">
        <v>235</v>
      </c>
      <c r="C13" s="158">
        <f>'Биланс на успех - природа'!C13</f>
        <v>4021619.833580001</v>
      </c>
      <c r="D13" s="158">
        <f>'Биланс на успех - природа'!D13</f>
        <v>4648323</v>
      </c>
      <c r="E13" s="129">
        <f>'Биланс на успех - природа'!E13</f>
        <v>115.58335179240737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11311.373</v>
      </c>
      <c r="D14" s="158">
        <f>'Биланс на успех - природа'!D14</f>
        <v>3255</v>
      </c>
      <c r="E14" s="129">
        <f>'Биланс на успех - природа'!E14</f>
        <v>28.776347486728625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371</v>
      </c>
      <c r="C16" s="158">
        <f>'Биланс на успех - природа'!C16</f>
        <v>430421.1495</v>
      </c>
      <c r="D16" s="158">
        <f>'Биланс на успех - природа'!D16</f>
        <v>483046</v>
      </c>
      <c r="E16" s="129">
        <f>'Биланс на успех - природа'!E16</f>
        <v>112.22636261278791</v>
      </c>
      <c r="F16" s="156"/>
    </row>
    <row r="17" spans="1:6" ht="27" thickBot="1" thickTop="1">
      <c r="A17" s="154">
        <v>5</v>
      </c>
      <c r="B17" s="157" t="s">
        <v>372</v>
      </c>
      <c r="C17" s="158">
        <f>'Биланс на успех - природа'!C17</f>
        <v>483046.136</v>
      </c>
      <c r="D17" s="158">
        <f>'Биланс на успех - природа'!D17</f>
        <v>527813</v>
      </c>
      <c r="E17" s="129">
        <f>'Биланс на успех - природа'!E17</f>
        <v>109.26761662368416</v>
      </c>
      <c r="F17" s="156"/>
    </row>
    <row r="18" spans="1:6" ht="18" customHeight="1" thickBot="1" thickTop="1">
      <c r="A18" s="154">
        <v>6</v>
      </c>
      <c r="B18" s="157" t="s">
        <v>373</v>
      </c>
      <c r="C18" s="158">
        <f>'Биланс на успех - природа'!C18</f>
        <v>113209.603</v>
      </c>
      <c r="D18" s="158">
        <f>'Биланс на успех - природа'!D18</f>
        <v>94827</v>
      </c>
      <c r="E18" s="129">
        <f>'Биланс на успех - природа'!E18</f>
        <v>83.76232889006774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196518.76757</v>
      </c>
      <c r="D19" s="158">
        <f>'Биланс на успех - природа'!D19</f>
        <v>137320</v>
      </c>
      <c r="E19" s="129">
        <f>'Биланс на успех - природа'!E19</f>
        <v>69.87627782221188</v>
      </c>
      <c r="F19" s="156"/>
    </row>
    <row r="20" spans="1:6" ht="18" customHeight="1" thickBot="1" thickTop="1">
      <c r="A20" s="154">
        <v>8</v>
      </c>
      <c r="B20" s="160" t="s">
        <v>374</v>
      </c>
      <c r="C20" s="125">
        <f>'Биланс на успех - природа'!C20</f>
        <v>4343213.577716014</v>
      </c>
      <c r="D20" s="125">
        <f>'Биланс на успех - природа'!D20</f>
        <v>4775803</v>
      </c>
      <c r="E20" s="125">
        <f>'Биланс на успех - природа'!E20</f>
        <v>109.960123179378</v>
      </c>
      <c r="F20" s="156"/>
    </row>
    <row r="21" spans="1:6" ht="18" customHeight="1" thickBot="1" thickTop="1">
      <c r="A21" s="154">
        <v>9</v>
      </c>
      <c r="B21" s="161" t="s">
        <v>361</v>
      </c>
      <c r="C21" s="158">
        <f>'Биланс на успех - природа'!C21</f>
        <v>15010.578</v>
      </c>
      <c r="D21" s="158">
        <f>'Биланс на успех - природа'!D21</f>
        <v>2803</v>
      </c>
      <c r="E21" s="129">
        <f>'Биланс на успех - природа'!E21</f>
        <v>18.673498115795407</v>
      </c>
      <c r="F21" s="156"/>
    </row>
    <row r="22" spans="1:6" ht="18" customHeight="1" thickBot="1" thickTop="1">
      <c r="A22" s="154">
        <v>10</v>
      </c>
      <c r="B22" s="161" t="s">
        <v>362</v>
      </c>
      <c r="C22" s="158">
        <f>'Биланс на успех - природа'!C22</f>
        <v>976626.8301423095</v>
      </c>
      <c r="D22" s="158">
        <f>'Биланс на успех - природа'!D22</f>
        <v>1012236</v>
      </c>
      <c r="E22" s="129">
        <f>'Биланс на успех - природа'!E22</f>
        <v>103.64613880744007</v>
      </c>
      <c r="F22" s="156"/>
    </row>
    <row r="23" spans="1:6" ht="18" customHeight="1" thickBot="1" thickTop="1">
      <c r="A23" s="154">
        <v>11</v>
      </c>
      <c r="B23" s="161" t="s">
        <v>363</v>
      </c>
      <c r="C23" s="158">
        <f>'Биланс на успех - природа'!C23</f>
        <v>116857.102</v>
      </c>
      <c r="D23" s="158">
        <f>'Биланс на успех - природа'!D23</f>
        <v>118323</v>
      </c>
      <c r="E23" s="129">
        <f>'Биланс на успех - природа'!E23</f>
        <v>101.25443637991296</v>
      </c>
      <c r="F23" s="156"/>
    </row>
    <row r="24" spans="1:6" ht="14.25" thickBot="1" thickTop="1">
      <c r="A24" s="154">
        <v>12</v>
      </c>
      <c r="B24" s="161" t="s">
        <v>364</v>
      </c>
      <c r="C24" s="158">
        <f>'Биланс на успех - природа'!C24</f>
        <v>1971452.1383176062</v>
      </c>
      <c r="D24" s="158">
        <f>'Биланс на успех - природа'!D24</f>
        <v>2352827</v>
      </c>
      <c r="E24" s="129">
        <f>'Биланс на успех - природа'!E24</f>
        <v>119.34487042672264</v>
      </c>
      <c r="F24" s="156"/>
    </row>
    <row r="25" spans="1:6" ht="18" customHeight="1" thickBot="1" thickTop="1">
      <c r="A25" s="154">
        <v>13</v>
      </c>
      <c r="B25" s="161" t="s">
        <v>365</v>
      </c>
      <c r="C25" s="158">
        <f>'Биланс на успех - природа'!C25</f>
        <v>98110.815571397</v>
      </c>
      <c r="D25" s="158">
        <f>'Биланс на успех - природа'!D25</f>
        <v>114397</v>
      </c>
      <c r="E25" s="129">
        <f>'Биланс на успех - природа'!E25</f>
        <v>116.59978498165806</v>
      </c>
      <c r="F25" s="156"/>
    </row>
    <row r="26" spans="1:6" ht="18" customHeight="1" thickBot="1" thickTop="1">
      <c r="A26" s="154">
        <v>14</v>
      </c>
      <c r="B26" s="161" t="s">
        <v>366</v>
      </c>
      <c r="C26" s="158">
        <f>'Биланс на успех - природа'!C26</f>
        <v>783144.9459216581</v>
      </c>
      <c r="D26" s="158">
        <f>'Биланс на успех - природа'!D26</f>
        <v>797195</v>
      </c>
      <c r="E26" s="129">
        <f>'Биланс на успех - природа'!E26</f>
        <v>101.79405538546978</v>
      </c>
      <c r="F26" s="156"/>
    </row>
    <row r="27" spans="1:6" ht="14.25" customHeight="1" thickBot="1" thickTop="1">
      <c r="A27" s="154">
        <v>15</v>
      </c>
      <c r="B27" s="157" t="s">
        <v>367</v>
      </c>
      <c r="C27" s="158">
        <f>'Биланс на успех - природа'!C27</f>
        <v>292167.5503930422</v>
      </c>
      <c r="D27" s="158">
        <f>'Биланс на успех - природа'!D27</f>
        <v>276722</v>
      </c>
      <c r="E27" s="129">
        <f>'Биланс на успех - природа'!E27</f>
        <v>94.71346137780739</v>
      </c>
      <c r="F27" s="156"/>
    </row>
    <row r="28" spans="1:6" ht="18" customHeight="1" thickBot="1" thickTop="1">
      <c r="A28" s="154">
        <v>16</v>
      </c>
      <c r="B28" s="161" t="s">
        <v>368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369</v>
      </c>
      <c r="C29" s="158">
        <f>'Биланс на успех - природа'!C29</f>
        <v>26142.31187</v>
      </c>
      <c r="D29" s="158">
        <f>'Биланс на успех - природа'!D29</f>
        <v>37911</v>
      </c>
      <c r="E29" s="129">
        <f>'Биланс на успех - природа'!E29</f>
        <v>145.0177787967763</v>
      </c>
      <c r="F29" s="156"/>
    </row>
    <row r="30" spans="1:6" ht="18" customHeight="1" thickBot="1" thickTop="1">
      <c r="A30" s="154">
        <v>18</v>
      </c>
      <c r="B30" s="161" t="s">
        <v>370</v>
      </c>
      <c r="C30" s="158">
        <f>'Биланс на успех - природа'!C30</f>
        <v>0</v>
      </c>
      <c r="D30" s="158">
        <f>'Биланс на успех - природа'!D30</f>
        <v>0</v>
      </c>
      <c r="E30" s="129">
        <f>'Биланс на успех - природа'!E30</f>
        <v>0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116326.292</v>
      </c>
      <c r="D31" s="158">
        <f>'Биланс на успех - природа'!D31</f>
        <v>108156</v>
      </c>
      <c r="E31" s="129">
        <f>'Биланс на успех - природа'!E31</f>
        <v>92.97640124211988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-554.0005660131574</v>
      </c>
      <c r="D32" s="162">
        <f>'Биланс на успех - природа'!D32</f>
        <v>107922</v>
      </c>
      <c r="E32" s="162">
        <f>'Биланс на успех - природа'!E32</f>
        <v>0</v>
      </c>
      <c r="F32" s="156"/>
    </row>
    <row r="33" spans="1:6" ht="14.25" customHeight="1" thickBot="1" thickTop="1">
      <c r="A33" s="154">
        <v>21</v>
      </c>
      <c r="B33" s="161" t="s">
        <v>350</v>
      </c>
      <c r="C33" s="162">
        <f>'Биланс на успех - природа'!C33</f>
        <v>79456.47099</v>
      </c>
      <c r="D33" s="162">
        <f>'Биланс на успех - природа'!D33</f>
        <v>77582</v>
      </c>
      <c r="E33" s="125">
        <f>'Биланс на успех - природа'!E33</f>
        <v>97.64088315697293</v>
      </c>
      <c r="F33" s="156"/>
    </row>
    <row r="34" spans="1:6" ht="30" customHeight="1" thickBot="1" thickTop="1">
      <c r="A34" s="154" t="s">
        <v>344</v>
      </c>
      <c r="B34" s="157" t="s">
        <v>256</v>
      </c>
      <c r="C34" s="158">
        <f>'Биланс на успех - природа'!C34</f>
        <v>79456.47099</v>
      </c>
      <c r="D34" s="158">
        <f>'Биланс на успех - природа'!D34</f>
        <v>77582</v>
      </c>
      <c r="E34" s="129">
        <f>'Биланс на успех - природа'!E34</f>
        <v>97.64088315697293</v>
      </c>
      <c r="F34" s="156"/>
    </row>
    <row r="35" spans="1:6" ht="18.75" customHeight="1" thickBot="1" thickTop="1">
      <c r="A35" s="154" t="s">
        <v>345</v>
      </c>
      <c r="B35" s="157" t="s">
        <v>351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346</v>
      </c>
      <c r="B36" s="157" t="s">
        <v>352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353</v>
      </c>
      <c r="C37" s="125">
        <f>'Биланс на успех - природа'!C37</f>
        <v>13686.862849999998</v>
      </c>
      <c r="D37" s="125">
        <f>'Биланс на успех - природа'!D37</f>
        <v>4170</v>
      </c>
      <c r="E37" s="125">
        <f>'Биланс на успех - природа'!E37</f>
        <v>30.467171664542548</v>
      </c>
      <c r="F37" s="156"/>
    </row>
    <row r="38" spans="1:6" ht="18" customHeight="1" thickBot="1" thickTop="1">
      <c r="A38" s="154" t="s">
        <v>347</v>
      </c>
      <c r="B38" s="157" t="s">
        <v>257</v>
      </c>
      <c r="C38" s="158">
        <f>'Биланс на успех - природа'!C38</f>
        <v>13686.862849999998</v>
      </c>
      <c r="D38" s="158">
        <f>'Биланс на успех - природа'!D38</f>
        <v>4170</v>
      </c>
      <c r="E38" s="129">
        <f>'Биланс на успех - природа'!E38</f>
        <v>30.467171664542548</v>
      </c>
      <c r="F38" s="156"/>
    </row>
    <row r="39" spans="1:6" ht="18" customHeight="1" thickBot="1" thickTop="1">
      <c r="A39" s="154" t="s">
        <v>348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349</v>
      </c>
      <c r="B40" s="157" t="s">
        <v>354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355</v>
      </c>
      <c r="C41" s="125">
        <f>'Биланс на успех - природа'!C41</f>
        <v>65215.60757398685</v>
      </c>
      <c r="D41" s="125">
        <f>'Биланс на успех - природа'!D41</f>
        <v>181334</v>
      </c>
      <c r="E41" s="125">
        <f>'Биланс на успех - природа'!E41</f>
        <v>278.0530715661543</v>
      </c>
      <c r="F41" s="156"/>
    </row>
    <row r="42" spans="1:6" ht="18" customHeight="1" thickBot="1" thickTop="1">
      <c r="A42" s="154">
        <v>24</v>
      </c>
      <c r="B42" s="157" t="s">
        <v>356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65215.60757398685</v>
      </c>
      <c r="D43" s="125">
        <f>'Биланс на успех - природа'!D43</f>
        <v>181334</v>
      </c>
      <c r="E43" s="125">
        <f>'Биланс на успех - природа'!E43</f>
        <v>278.0530715661543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0</v>
      </c>
      <c r="D44" s="158">
        <f>'Биланс на успех - природа'!D44</f>
        <v>2421</v>
      </c>
      <c r="E44" s="129">
        <f>'Биланс на успех - природа'!E44</f>
        <v>0</v>
      </c>
      <c r="F44" s="156"/>
    </row>
    <row r="45" spans="1:6" ht="18" customHeight="1" thickBot="1" thickTop="1">
      <c r="A45" s="154">
        <v>27</v>
      </c>
      <c r="B45" s="160" t="s">
        <v>357</v>
      </c>
      <c r="C45" s="125">
        <f>'Биланс на успех - природа'!C45</f>
        <v>65215.60757398685</v>
      </c>
      <c r="D45" s="125">
        <f>'Биланс на успех - природа'!D45</f>
        <v>178913</v>
      </c>
      <c r="E45" s="125">
        <f>'Биланс на успех - природа'!E45</f>
        <v>274.3407700327317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5" ht="14.25" thickBot="1" thickTop="1">
      <c r="A47" s="154">
        <v>29</v>
      </c>
      <c r="B47" s="160" t="s">
        <v>358</v>
      </c>
      <c r="C47" s="125">
        <f>'Биланс на успех - природа'!C47</f>
        <v>65215.60757398685</v>
      </c>
      <c r="D47" s="125">
        <f>'Биланс на успех - природа'!D47</f>
        <v>178913</v>
      </c>
      <c r="E47" s="125">
        <f>'Биланс на успех - природа'!E47</f>
        <v>274.3407700327317</v>
      </c>
    </row>
    <row r="48" spans="1:5" ht="14.25" thickBot="1" thickTop="1">
      <c r="A48" s="154">
        <v>30</v>
      </c>
      <c r="B48" s="157" t="s">
        <v>359</v>
      </c>
      <c r="C48" s="158">
        <f>'Биланс на успех - природа'!C48</f>
        <v>74018.7</v>
      </c>
      <c r="D48" s="158">
        <f>'Биланс на успех - природа'!D48</f>
        <v>489024</v>
      </c>
      <c r="E48" s="129">
        <f>'Биланс на успех - природа'!E48</f>
        <v>660.6762885595127</v>
      </c>
    </row>
    <row r="49" spans="1:5" ht="14.25" thickBot="1" thickTop="1">
      <c r="A49" s="154">
        <v>31</v>
      </c>
      <c r="B49" s="160" t="s">
        <v>360</v>
      </c>
      <c r="C49" s="125">
        <f>'Биланс на успех - природа'!C49</f>
        <v>139234.30757398685</v>
      </c>
      <c r="D49" s="125">
        <f>'Биланс на успех - природа'!D49</f>
        <v>667937</v>
      </c>
      <c r="E49" s="125">
        <f>'Биланс на успех - природа'!E49</f>
        <v>479.72156549496185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4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ГД Гранит АД Скопје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326</v>
      </c>
      <c r="D3" s="167">
        <f>'ФИ-Почетна'!$C$23</f>
        <v>2021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93388.90704747016</v>
      </c>
      <c r="C8" s="173">
        <f>'Паричен тек'!C9</f>
        <v>-107785</v>
      </c>
      <c r="D8" s="173">
        <f>'Паричен тек'!D9</f>
        <v>0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65215.60757398685</v>
      </c>
      <c r="C9" s="175">
        <f>'Паричен тек'!C10</f>
        <v>178913</v>
      </c>
      <c r="D9" s="175">
        <f>'Паричен тек'!D10</f>
        <v>0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292167.5503930422</v>
      </c>
      <c r="C11" s="177">
        <f>'Паричен тек'!C12</f>
        <v>276722</v>
      </c>
      <c r="D11" s="177">
        <f>'Паричен тек'!D12</f>
        <v>0</v>
      </c>
      <c r="E11" s="164"/>
    </row>
    <row r="12" spans="1:5" ht="16.5" customHeight="1" thickBot="1" thickTop="1">
      <c r="A12" s="176" t="s">
        <v>69</v>
      </c>
      <c r="B12" s="177">
        <f>'Паричен тек'!B13</f>
        <v>15334.311870000001</v>
      </c>
      <c r="C12" s="177">
        <f>'Паричен тек'!C13</f>
        <v>37912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-40903.143180824816</v>
      </c>
      <c r="C13" s="177">
        <f>'Паричен тек'!C14</f>
        <v>17969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392115.5817809466</v>
      </c>
      <c r="C14" s="177">
        <f>'Паричен тек'!C15</f>
        <v>96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5883.235506733999</v>
      </c>
      <c r="C15" s="177">
        <f>'Паричен тек'!C16</f>
        <v>11839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628875.1747528316</v>
      </c>
      <c r="C16" s="177">
        <f>'Паричен тек'!C17</f>
        <v>23145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-68035.81274584995</v>
      </c>
      <c r="C17" s="177">
        <f>'Паричен тек'!C18</f>
        <v>-59705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-72998.73971304641</v>
      </c>
      <c r="C18" s="177">
        <f>'Паричен тек'!C19</f>
        <v>258871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-318739.9015</v>
      </c>
      <c r="C19" s="177">
        <f>'Паричен тек'!C20</f>
        <v>-182286</v>
      </c>
      <c r="D19" s="177">
        <f>'Паричен тек'!D20</f>
        <v>0</v>
      </c>
      <c r="E19" s="164"/>
    </row>
    <row r="20" spans="1:5" ht="16.5" customHeight="1" thickBot="1" thickTop="1">
      <c r="A20" s="176" t="s">
        <v>91</v>
      </c>
      <c r="B20" s="177">
        <f>'Паричен тек'!B21</f>
        <v>-515239.47119034966</v>
      </c>
      <c r="C20" s="177">
        <f>'Паричен тек'!C21</f>
        <v>350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-226362.51450000005</v>
      </c>
      <c r="C21" s="177">
        <f>'Паричен тек'!C22</f>
        <v>-600856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-1387.9720000000002</v>
      </c>
      <c r="C22" s="177">
        <f>'Паричен тек'!C23</f>
        <v>-2535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-62535</v>
      </c>
      <c r="C23" s="177">
        <f>'Паричен тек'!C24</f>
        <v>-68220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0</v>
      </c>
      <c r="C24" s="177">
        <f>'Паричен тек'!C25</f>
        <v>0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0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-3943.2129915026308</v>
      </c>
      <c r="C28" s="173">
        <f>'Паричен тек'!C29</f>
        <v>51112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-143650.126</v>
      </c>
      <c r="C29" s="177">
        <f>'Паричен тек'!C30</f>
        <v>-176200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95952.68000849738</v>
      </c>
      <c r="C30" s="177">
        <f>'Паричен тек'!C31</f>
        <v>38957</v>
      </c>
      <c r="D30" s="177">
        <f>'Паричен тек'!D31</f>
        <v>40.60022085526954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-20168.763000000035</v>
      </c>
      <c r="C32" s="177">
        <f>'Паричен тек'!C33</f>
        <v>70971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 t="e">
        <f>'Паричен тек'!#REF!</f>
        <v>#REF!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0.02400000002376146</v>
      </c>
      <c r="C34" s="177">
        <f>'Паричен тек'!C35</f>
        <v>46629</v>
      </c>
      <c r="D34" s="177">
        <f>'Паричен тек'!D35</f>
        <v>194287499.80764356</v>
      </c>
      <c r="E34" s="164"/>
    </row>
    <row r="35" spans="1:5" ht="16.5" customHeight="1" thickBot="1" thickTop="1">
      <c r="A35" s="176" t="s">
        <v>76</v>
      </c>
      <c r="B35" s="177">
        <f>'Паричен тек'!B36</f>
        <v>1387.9720000000002</v>
      </c>
      <c r="C35" s="177">
        <f>'Паричен тек'!C36</f>
        <v>2535</v>
      </c>
      <c r="D35" s="177">
        <f>'Паричен тек'!D36</f>
        <v>182.6405720000115</v>
      </c>
      <c r="E35" s="164"/>
    </row>
    <row r="36" spans="1:5" ht="16.5" customHeight="1" thickBot="1" thickTop="1">
      <c r="A36" s="176" t="s">
        <v>77</v>
      </c>
      <c r="B36" s="177">
        <f>'Паричен тек'!B37</f>
        <v>62535</v>
      </c>
      <c r="C36" s="177">
        <f>'Паричен тек'!C37</f>
        <v>68220</v>
      </c>
      <c r="D36" s="177">
        <f>'Паричен тек'!D37</f>
        <v>109.09090909090908</v>
      </c>
      <c r="E36" s="164"/>
    </row>
    <row r="37" spans="1:5" ht="16.5" customHeight="1" thickBot="1" thickTop="1">
      <c r="A37" s="176" t="s">
        <v>83</v>
      </c>
      <c r="B37" s="177">
        <f>'Паричен тек'!B38</f>
        <v>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-114866.03300000001</v>
      </c>
      <c r="C38" s="173">
        <f>'Паричен тек'!C39</f>
        <v>69487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тек'!C34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0.1960000000000015</v>
      </c>
      <c r="C41" s="177" t="e">
        <f>'Паричен тек'!#REF!</f>
        <v>#REF!</v>
      </c>
      <c r="D41" s="177">
        <f>'Паричен тек'!D42</f>
        <v>23790306.122448795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-114866.229</v>
      </c>
      <c r="C43" s="177">
        <f>'Паричен тек'!C44</f>
        <v>-71857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-25420.338944032483</v>
      </c>
      <c r="C46" s="173">
        <f>'Паричен тек'!C47</f>
        <v>12814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63262</v>
      </c>
      <c r="C47" s="177">
        <f>'Паричен тек'!C48</f>
        <v>37841.66105596752</v>
      </c>
      <c r="D47" s="177">
        <f>'Паричен тек'!D48</f>
        <v>0</v>
      </c>
      <c r="E47" s="164"/>
    </row>
    <row r="48" spans="1:5" ht="16.5" customHeight="1" thickBot="1" thickTop="1">
      <c r="A48" s="172" t="s">
        <v>225</v>
      </c>
      <c r="B48" s="173">
        <f>'Паричен тек'!B49</f>
        <v>37841.66105596752</v>
      </c>
      <c r="C48" s="173">
        <f>'Паричен тек'!C49</f>
        <v>50655.66105596752</v>
      </c>
      <c r="D48" s="173">
        <f>'Паричен тек'!D49</f>
        <v>0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30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ГД Гранит АД Скопје</v>
      </c>
      <c r="C2" s="268"/>
      <c r="D2" s="268"/>
      <c r="E2" s="181" t="s">
        <v>326</v>
      </c>
      <c r="F2" s="266">
        <f>'ФИ-Почетна'!$C$23</f>
        <v>2021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932367</v>
      </c>
      <c r="C7" s="187">
        <f>Капитал!C9</f>
        <v>51895</v>
      </c>
      <c r="D7" s="187">
        <f>Капитал!D9</f>
        <v>1453626</v>
      </c>
      <c r="E7" s="187">
        <f>Капитал!E9</f>
        <v>2685330</v>
      </c>
      <c r="F7" s="187">
        <f>Капитал!F9</f>
        <v>0</v>
      </c>
      <c r="G7" s="188">
        <f>Капитал!G9</f>
        <v>5123218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65216</v>
      </c>
      <c r="F12" s="190">
        <f>Капитал!F14</f>
        <v>0</v>
      </c>
      <c r="G12" s="188">
        <f>Капитал!G14</f>
        <v>65216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161319</v>
      </c>
      <c r="E13" s="190">
        <f>Капитал!E15</f>
        <v>-161319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-92331</v>
      </c>
      <c r="F14" s="190">
        <f>Капитал!F16</f>
        <v>0</v>
      </c>
      <c r="G14" s="188">
        <f>Капитал!G16</f>
        <v>-92331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-30000</v>
      </c>
      <c r="F15" s="190">
        <f>Капитал!F17</f>
        <v>0</v>
      </c>
      <c r="G15" s="188">
        <f>Капитал!G17</f>
        <v>-30000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74018.7</v>
      </c>
      <c r="E18" s="190">
        <f>Капитал!E20</f>
        <v>0</v>
      </c>
      <c r="F18" s="190">
        <f>Капитал!F20</f>
        <v>0</v>
      </c>
      <c r="G18" s="188">
        <f>Капитал!G20</f>
        <v>74018.7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-1</v>
      </c>
      <c r="C25" s="192">
        <f>Капитал!C27</f>
        <v>0</v>
      </c>
      <c r="D25" s="192">
        <f>Капитал!D27</f>
        <v>0</v>
      </c>
      <c r="E25" s="192">
        <f>Капитал!E27</f>
        <v>6161</v>
      </c>
      <c r="F25" s="192">
        <f>Капитал!F27</f>
        <v>0</v>
      </c>
      <c r="G25" s="188">
        <f>Капитал!G27</f>
        <v>6160</v>
      </c>
    </row>
    <row r="26" spans="1:7" ht="14.25" thickBot="1" thickTop="1">
      <c r="A26" s="193" t="s">
        <v>156</v>
      </c>
      <c r="B26" s="194">
        <f>Капитал!B28</f>
        <v>932366</v>
      </c>
      <c r="C26" s="194">
        <f>Капитал!C28</f>
        <v>51895</v>
      </c>
      <c r="D26" s="194">
        <f>Капитал!D28</f>
        <v>1688963.7</v>
      </c>
      <c r="E26" s="194">
        <f>Капитал!E28</f>
        <v>2473057</v>
      </c>
      <c r="F26" s="194">
        <f>Капитал!F28</f>
        <v>0</v>
      </c>
      <c r="G26" s="194">
        <f>Капитал!G28</f>
        <v>5146281.7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178913</v>
      </c>
      <c r="F31" s="190">
        <f>Капитал!F33</f>
        <v>0</v>
      </c>
      <c r="G31" s="196">
        <f>Капитал!G33</f>
        <v>178913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37216</v>
      </c>
      <c r="E32" s="190">
        <f>Капитал!E34</f>
        <v>-37216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 t="e">
        <f>Капитал!#REF!</f>
        <v>#REF!</v>
      </c>
      <c r="E33" s="190">
        <f>Капитал!E35</f>
        <v>-46180</v>
      </c>
      <c r="F33" s="190">
        <f>Капитал!F35</f>
        <v>0</v>
      </c>
      <c r="G33" s="196">
        <f>Капитал!G35</f>
        <v>-46180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Капитал!D35</f>
        <v>0</v>
      </c>
      <c r="E34" s="190">
        <f>Капитал!E36</f>
        <v>-28000</v>
      </c>
      <c r="F34" s="190">
        <f>Капитал!F36</f>
        <v>0</v>
      </c>
      <c r="G34" s="196">
        <f>Капитал!G36</f>
        <v>-28000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489023.7</v>
      </c>
      <c r="E37" s="190">
        <f>Капитал!E39</f>
        <v>0</v>
      </c>
      <c r="F37" s="190">
        <f>Капитал!F39</f>
        <v>0</v>
      </c>
      <c r="G37" s="196">
        <f>Капитал!G39</f>
        <v>489023.7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932366</v>
      </c>
      <c r="C45" s="194">
        <f>Капитал!C47</f>
        <v>51895</v>
      </c>
      <c r="D45" s="194">
        <f>Капитал!D47</f>
        <v>2215203.4</v>
      </c>
      <c r="E45" s="194">
        <f>Капитал!E47</f>
        <v>2540574</v>
      </c>
      <c r="F45" s="194">
        <f>Капитал!F47</f>
        <v>0</v>
      </c>
      <c r="G45" s="194">
        <f>Капитал!G47</f>
        <v>5740038.4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Goce Hristov</cp:lastModifiedBy>
  <cp:lastPrinted>2019-08-30T08:47:10Z</cp:lastPrinted>
  <dcterms:created xsi:type="dcterms:W3CDTF">2008-02-12T15:15:13Z</dcterms:created>
  <dcterms:modified xsi:type="dcterms:W3CDTF">2022-03-01T08:29:28Z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