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970" windowHeight="5955" tabRatio="848" activeTab="1"/>
  </bookViews>
  <sheets>
    <sheet name="ФИ-Почетна" sheetId="1" r:id="rId1"/>
    <sheet name="Биланс на состојба" sheetId="2" r:id="rId2"/>
    <sheet name="Биланс на успех - природа" sheetId="3" r:id="rId3"/>
    <sheet name="Паричен тек" sheetId="4" r:id="rId4"/>
    <sheet name="Капитал" sheetId="5" r:id="rId5"/>
    <sheet name="Balance Sheet" sheetId="6" r:id="rId6"/>
    <sheet name="Income Statement" sheetId="7" r:id="rId7"/>
    <sheet name="Cash Flow" sheetId="8" r:id="rId8"/>
    <sheet name="Equity" sheetId="9" r:id="rId9"/>
    <sheet name="BU" sheetId="10" r:id="rId10"/>
    <sheet name="BS" sheetId="11" r:id="rId11"/>
  </sheets>
  <externalReferences>
    <externalReference r:id="rId14"/>
    <externalReference r:id="rId15"/>
  </externalReferences>
  <definedNames>
    <definedName name="Excel_BuiltIn_Print_Area_1">'[1]БС'!#REF!</definedName>
    <definedName name="_xlnm.Print_Area" localSheetId="5">'Balance Sheet'!$A$1:$D$62</definedName>
    <definedName name="_xlnm.Print_Area" localSheetId="7">'Cash Flow'!$A$1:$D$49</definedName>
    <definedName name="_xlnm.Print_Area" localSheetId="8">'Equity'!$A$1:$G$48</definedName>
    <definedName name="_xlnm.Print_Area" localSheetId="6">'Income Statement'!$A$1:$E$43</definedName>
    <definedName name="_xlnm.Print_Area" localSheetId="1">'Биланс на состојба'!$A$1:$D$57</definedName>
    <definedName name="_xlnm.Print_Area" localSheetId="2">'Биланс на успех - природа'!$A$1:$E$52</definedName>
    <definedName name="_xlnm.Print_Area" localSheetId="4">'Капитал'!$A$1:$G$66</definedName>
    <definedName name="_xlnm.Print_Area" localSheetId="3">'Паричен тек'!$A$1:$D$50</definedName>
    <definedName name="_xlnm.Print_Area" localSheetId="0">'ФИ-Почетна'!$A$1:$H$33</definedName>
    <definedName name="_xlnm.Print_Titles" localSheetId="2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<sst xmlns="http://schemas.openxmlformats.org/spreadsheetml/2006/main" count="856" uniqueCount="734">
  <si>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</si>
  <si>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</si>
  <si>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</si>
  <si>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</si>
  <si>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</si>
  <si>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</si>
  <si>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</si>
  <si>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</si>
  <si>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</si>
  <si>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</si>
  <si>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</si>
  <si>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</si>
  <si>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</si>
  <si>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</si>
  <si>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</si>
  <si>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</si>
  <si>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</si>
  <si>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</si>
  <si>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</si>
  <si>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</si>
  <si>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</si>
  <si>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</si>
  <si>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</si>
  <si>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</si>
  <si>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</si>
  <si>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</si>
  <si>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</si>
  <si>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</si>
  <si>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</si>
  <si>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</si>
  <si>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</si>
  <si>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Амортизација</t>
  </si>
  <si>
    <t>curent year / previous year</t>
  </si>
  <si>
    <t>Year to date</t>
  </si>
  <si>
    <t>Position</t>
  </si>
  <si>
    <t>In 000 MKD</t>
  </si>
  <si>
    <t>Тековна година</t>
  </si>
  <si>
    <t>A. CASH FLOWS FROM OPERATING ACTIVITIES</t>
  </si>
  <si>
    <t>Profit for the period</t>
  </si>
  <si>
    <t>Adjustments for:</t>
  </si>
  <si>
    <t>Depreciation of property, plant and equipment</t>
  </si>
  <si>
    <t>Tax expense</t>
  </si>
  <si>
    <t>B. CASH FLOWS FROM INVESTING ACTIVITIES</t>
  </si>
  <si>
    <t>C. CASH FLOWS FROM FINANCING ACTIVITIES</t>
  </si>
  <si>
    <t>Repurchase of own shares and stakes</t>
  </si>
  <si>
    <t>Net increase in cash and cash equivalents</t>
  </si>
  <si>
    <t>Cash and cash equivalents at beginning of period</t>
  </si>
  <si>
    <t>Нето добивка/загуба после оданочување</t>
  </si>
  <si>
    <t>Зголемување/намалување на залихи</t>
  </si>
  <si>
    <t>Зголемување/намалување на купувачите</t>
  </si>
  <si>
    <t>Зголемување/намалување на побарувања за аванси</t>
  </si>
  <si>
    <t>Зголемување/намалување на останати краткорочни побарувања</t>
  </si>
  <si>
    <t>Зголемување/намалување на АВР</t>
  </si>
  <si>
    <t>Зголемување/намалување обврски спрема добавувачите</t>
  </si>
  <si>
    <t>Зголемување/намалување обврски за примени аванси</t>
  </si>
  <si>
    <t>Зголемување/намалување на останати краткорочни обврски</t>
  </si>
  <si>
    <t>Зголемување/намалување на ПВР</t>
  </si>
  <si>
    <t>Стекнување на малцински интереси</t>
  </si>
  <si>
    <t>Исплатена дивиденда</t>
  </si>
  <si>
    <t>Зголемување/намалување на паричните средства</t>
  </si>
  <si>
    <t>Парични средства на почеток на годината</t>
  </si>
  <si>
    <t>Прилагодување за:</t>
  </si>
  <si>
    <t>Расходи/приходи од камати</t>
  </si>
  <si>
    <t>Исплатени/наплатени дивиденди</t>
  </si>
  <si>
    <t>Расходи за платен данок</t>
  </si>
  <si>
    <t>А) Парични текови од оперативни активности</t>
  </si>
  <si>
    <t>Капитална добивка/загуба од продажба на основни средства</t>
  </si>
  <si>
    <t>Капитална добивка/загуба од продажба на вложувања</t>
  </si>
  <si>
    <t>Оштетување на средства и резервирања</t>
  </si>
  <si>
    <t>Gain/Loss from impairment</t>
  </si>
  <si>
    <t>Increse/Decrese in Inventories</t>
  </si>
  <si>
    <t>Increse/Decrese in Receivables-customers</t>
  </si>
  <si>
    <t>Increse/Decrese in advanse payments</t>
  </si>
  <si>
    <t>Increse/Decrese in other short-term receivables</t>
  </si>
  <si>
    <t>Increse/Decrease in payables</t>
  </si>
  <si>
    <t>Increse/Decrese in received advanse payments</t>
  </si>
  <si>
    <t>Interest paid/received</t>
  </si>
  <si>
    <t>Dividends paid/received</t>
  </si>
  <si>
    <t>Capital gains/losses from sale of property, plant and equipment</t>
  </si>
  <si>
    <t>Capital gains/losses from sale of investments</t>
  </si>
  <si>
    <t>Б) Парични текови од инвестициони активности</t>
  </si>
  <si>
    <t>Cash payments to acquire property, plant and equipment, intangibles and other</t>
  </si>
  <si>
    <t>Cash receipts from sales of property, plant and equipment, intangibles and other long-term assets;</t>
  </si>
  <si>
    <t xml:space="preserve">Other cash receipts and payment from investing activities </t>
  </si>
  <si>
    <t xml:space="preserve">Other cash receipts and payment from operating activities </t>
  </si>
  <si>
    <t>cash proceeds from issuing shares or other equity instruments;</t>
  </si>
  <si>
    <t>cash repayments of amounts borrowed;</t>
  </si>
  <si>
    <t>Dividends paid</t>
  </si>
  <si>
    <t>cash proceeds from issuing debentures, loans, notes, bonds, mortgages and other short or long-term borrowings;</t>
  </si>
  <si>
    <t>Cash payments by a lessee for the reduction of the outstanding liability relating to a finance lease.</t>
  </si>
  <si>
    <t>Cash payments to acquire minor interests</t>
  </si>
  <si>
    <t>Increse/Decrease in other short-term payables</t>
  </si>
  <si>
    <t>Останати парични приливи и одливи од оперативни активности</t>
  </si>
  <si>
    <t>Набавки на недвижности, постројки и опрема, нематеријални средства и сл.</t>
  </si>
  <si>
    <t>Продажба на недвижности, постројки и опрема, нематеријални средства и сл.</t>
  </si>
  <si>
    <t>Cash payments to acquire equity or debt instruments of other entities and interests in joint ventures</t>
  </si>
  <si>
    <t>Cash receipts from sales of equity or debt instruments of other entities and interests in joint ventures</t>
  </si>
  <si>
    <t>Парични исплати за стекнување на сопственички или должнички хартии од вредност на други правни лица и учество во заеднички вложувања</t>
  </si>
  <si>
    <t>Парични приливи од продажба на сопственички или должнички хартии од вредност на други правни лица и учество во заеднички вложувања</t>
  </si>
  <si>
    <t>Парични аванси и заеми дадени на други лица (освен оние од финансиски институции)</t>
  </si>
  <si>
    <t>Парични приливи од наплата на дадени аванси и заеми на други лица (освен оние од финансиски институции)</t>
  </si>
  <si>
    <t>Приливи/ одливи од камати</t>
  </si>
  <si>
    <t>Приливи/ одливи од дивиденди</t>
  </si>
  <si>
    <t>Останати парични приливи и одливи од инвестициони активности</t>
  </si>
  <si>
    <t>В) Парични текови од финансиски активности</t>
  </si>
  <si>
    <t>Cash advances and loans made to other parties (other than advances and loans made by a financial institution);</t>
  </si>
  <si>
    <t>Cash receipts from the repayment of advances and loans made to other parties (other than advances and loans of a financial institution);</t>
  </si>
  <si>
    <t>Парични приливи од зголемување на капиталот преку издавање на акции или други сопственички хартии од вредност</t>
  </si>
  <si>
    <t>Парични исплати за враќање на заеми</t>
  </si>
  <si>
    <t xml:space="preserve">Парични приливи од издадени должнички хартии од вредност и останати земени краткорочни и долгорочни кредити и заеми  </t>
  </si>
  <si>
    <t>Парични исплати за намалување на обврските по основ на финансиски лизинг</t>
  </si>
  <si>
    <t>Извештај за паричниот тек</t>
  </si>
  <si>
    <t xml:space="preserve">CASH FLOW STATEMENT </t>
  </si>
  <si>
    <t>Состојба на 1 Јануари претходната година</t>
  </si>
  <si>
    <t>Откупени сопствени акции</t>
  </si>
  <si>
    <t>Продадени сопствени акции</t>
  </si>
  <si>
    <t>Конверзија на хартии од вредност</t>
  </si>
  <si>
    <t>Добивка (загуба) за финансиската година</t>
  </si>
  <si>
    <t>Уплата на акции</t>
  </si>
  <si>
    <t>Распределба на добивката во корист на резервите</t>
  </si>
  <si>
    <t>Усогласување на вложувањата расположливи за продажба до нивна објективна вредност</t>
  </si>
  <si>
    <t>Реализирана капитална добивка од продажба на хартии од вредност</t>
  </si>
  <si>
    <t xml:space="preserve">Евидентирање на загуби од подружници од претходните години по методот на главнина </t>
  </si>
  <si>
    <t>Признаени приходи и расходи, нето</t>
  </si>
  <si>
    <t>Курсни разлики</t>
  </si>
  <si>
    <t>Одложени даноци</t>
  </si>
  <si>
    <t>Останато зголемување/намалување на средства, нето</t>
  </si>
  <si>
    <t>Премии на издадени акции</t>
  </si>
  <si>
    <t>Акумулирана добивка (загуба)</t>
  </si>
  <si>
    <t>Вкупно капитал</t>
  </si>
  <si>
    <t>Процена на материјални средства</t>
  </si>
  <si>
    <t>Распределба на добивката за награди и користи за вработените</t>
  </si>
  <si>
    <t>Состојба на 31 Декември претходната година</t>
  </si>
  <si>
    <t>Состојба на 31 Декември во тековната година</t>
  </si>
  <si>
    <t xml:space="preserve">Промени </t>
  </si>
  <si>
    <t>Извештај за промените во капиталот</t>
  </si>
  <si>
    <t xml:space="preserve">Company </t>
  </si>
  <si>
    <t>Changes</t>
  </si>
  <si>
    <t>Share premium</t>
  </si>
  <si>
    <t>Retained profit (Loss)</t>
  </si>
  <si>
    <t>Minority Interes</t>
  </si>
  <si>
    <t>Total equity</t>
  </si>
  <si>
    <t>Purchased treasury shares</t>
  </si>
  <si>
    <t>Sold treasury shares</t>
  </si>
  <si>
    <t>Conversion of securities</t>
  </si>
  <si>
    <t>Profit (Loss) for the financial period</t>
  </si>
  <si>
    <t>Alocated profit for reservers</t>
  </si>
  <si>
    <t>Alocated profit for rewards, premiums and other employee benefits</t>
  </si>
  <si>
    <t>Revaluation of assets</t>
  </si>
  <si>
    <t>Fair value adjustments of the investments available-for-sale</t>
  </si>
  <si>
    <t>Realized capital gain from disposal of Investments available-for-sale</t>
  </si>
  <si>
    <t>Recorded losses from subsidiaries from previous years according to equity method</t>
  </si>
  <si>
    <t>Defered tax assets</t>
  </si>
  <si>
    <t>Recognised revunues and expenses, net</t>
  </si>
  <si>
    <t>Exchange rate gains/losses</t>
  </si>
  <si>
    <t>Other Increase/Decrease in Assets, net</t>
  </si>
  <si>
    <t>Balance at December 31, previous year</t>
  </si>
  <si>
    <t>Balance at January 1, previous year</t>
  </si>
  <si>
    <t>Balance at December 31, current year</t>
  </si>
  <si>
    <r>
      <t>ПОСТОЈАНИ</t>
    </r>
    <r>
      <rPr>
        <b/>
        <sz val="10"/>
        <rFont val="M_Svoboda"/>
        <family val="0"/>
      </rPr>
      <t xml:space="preserve"> </t>
    </r>
    <r>
      <rPr>
        <b/>
        <sz val="10"/>
        <rFont val="Arial"/>
        <family val="2"/>
      </rPr>
      <t>СРЕДСТВА</t>
    </r>
  </si>
  <si>
    <t>Нематеријални средства</t>
  </si>
  <si>
    <t>Вложувања во подружници</t>
  </si>
  <si>
    <t>Вложувања во придружени претпријатија</t>
  </si>
  <si>
    <t>Останати материјални средства</t>
  </si>
  <si>
    <t xml:space="preserve">Вложувања во хартии од вредност </t>
  </si>
  <si>
    <t>Одложено даночно средство</t>
  </si>
  <si>
    <t>Залихи</t>
  </si>
  <si>
    <t>Побарувања од купувачите</t>
  </si>
  <si>
    <t>Останати побарувања</t>
  </si>
  <si>
    <t>Краткорочни вложувања</t>
  </si>
  <si>
    <t>Пари и парични еквиваленти</t>
  </si>
  <si>
    <t>ВОНБИЛАНСНА ЕВИДЕНЦИЈА - АКТИВА</t>
  </si>
  <si>
    <t>ТЕКОВНИ СРЕДСТВА</t>
  </si>
  <si>
    <t>ВКУПНО СРЕДСТВА</t>
  </si>
  <si>
    <t>СРЕДСТВА</t>
  </si>
  <si>
    <t>Акционерски капитал</t>
  </si>
  <si>
    <t>Резерви</t>
  </si>
  <si>
    <t>Малцински удел</t>
  </si>
  <si>
    <t>ТЕКОВНИ ОБВРСКИ</t>
  </si>
  <si>
    <t>Обврски спрема добавувачи и останати обврски</t>
  </si>
  <si>
    <t>Краткорочни резервирања</t>
  </si>
  <si>
    <t>Обврски кон државата</t>
  </si>
  <si>
    <t>ДОЛГОРОЧНИ ОБВРСКИ</t>
  </si>
  <si>
    <t>Обврски кон добавувачи и останати долгорочни обврски</t>
  </si>
  <si>
    <t>ОБВРСКИ</t>
  </si>
  <si>
    <t>ВОНБИЛАНСНА ЕВИДЕНЦИЈА-ПАСИВА</t>
  </si>
  <si>
    <t>Balance Sheet</t>
  </si>
  <si>
    <t>ASSETS</t>
  </si>
  <si>
    <t>NON-CURRENT ASSETS</t>
  </si>
  <si>
    <t>Intagible assets</t>
  </si>
  <si>
    <t>Property, plant and equipment</t>
  </si>
  <si>
    <t xml:space="preserve">Investments in subsidiaries </t>
  </si>
  <si>
    <t>Investments in associates</t>
  </si>
  <si>
    <t>Other long-term receivables</t>
  </si>
  <si>
    <t>Deferred income tax assets</t>
  </si>
  <si>
    <t>CURRENT ASSETS</t>
  </si>
  <si>
    <t>Inventories</t>
  </si>
  <si>
    <t>Trade recivables</t>
  </si>
  <si>
    <t>Short-term financial investments</t>
  </si>
  <si>
    <t>Cash and cash equivalents</t>
  </si>
  <si>
    <t>TOTAL ASSETS</t>
  </si>
  <si>
    <t>OFF-BALANCE-SHEET ASSETS</t>
  </si>
  <si>
    <t>EQUITY AND LIABILITIES</t>
  </si>
  <si>
    <t>EQUITY</t>
  </si>
  <si>
    <t>Reserves</t>
  </si>
  <si>
    <t>Retained earnings</t>
  </si>
  <si>
    <t>Minority interest</t>
  </si>
  <si>
    <t>LIABILITIES</t>
  </si>
  <si>
    <t>CURRENT LIABILITIES</t>
  </si>
  <si>
    <t>Trade liabilities and other short-term liabilities</t>
  </si>
  <si>
    <t>Short-term Borrowings</t>
  </si>
  <si>
    <t>Short-term provisions</t>
  </si>
  <si>
    <t>Deffered Tax Liabilities</t>
  </si>
  <si>
    <t>LONG TERM LIABILITIES</t>
  </si>
  <si>
    <t>Long-term Borrowings</t>
  </si>
  <si>
    <t>Останати долгорочни резервирања</t>
  </si>
  <si>
    <t>Long-term Provisions</t>
  </si>
  <si>
    <t>TOTAL CAPITAL AND RESERVES</t>
  </si>
  <si>
    <t>OFF-BALANCE-SHEET LIABILITIES</t>
  </si>
  <si>
    <t>Statement of changes in equity</t>
  </si>
  <si>
    <t>кумулативно од почетокот на годината</t>
  </si>
  <si>
    <t>во однос на прет-ходна година</t>
  </si>
  <si>
    <t>Increse/Decrese in Deferred expenses</t>
  </si>
  <si>
    <t>Increse/Decrese in paid expenses for future periods</t>
  </si>
  <si>
    <t>Откуп / продажба на сопствени акции</t>
  </si>
  <si>
    <t>D. Cash and cash equivalents at end of period</t>
  </si>
  <si>
    <t>Г)  Парични средства на крајот на годината</t>
  </si>
  <si>
    <t>Капитал на акционерите</t>
  </si>
  <si>
    <t xml:space="preserve">Резерви </t>
  </si>
  <si>
    <t>Распределба на добивката за дивиденди и останати надоместоци за акционерите</t>
  </si>
  <si>
    <t>Attributable to equity holders of the parent</t>
  </si>
  <si>
    <t>Share capital</t>
  </si>
  <si>
    <t xml:space="preserve">Reserves </t>
  </si>
  <si>
    <t>Alocated profit for dividends and other rewards (premiums) to shareholders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</si>
  <si>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</si>
  <si>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</si>
  <si>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</si>
  <si>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</si>
  <si>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</si>
  <si>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</si>
  <si>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Trade payables and other long-term liabilities</t>
  </si>
  <si>
    <t>Останати резерви</t>
  </si>
  <si>
    <t>Other reserves</t>
  </si>
  <si>
    <t>Shares issued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</si>
  <si>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</si>
  <si>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</si>
  <si>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</si>
  <si>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</si>
  <si>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</si>
  <si>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</si>
  <si>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</si>
  <si>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</si>
  <si>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</si>
  <si>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</si>
  <si>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</si>
  <si>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</si>
  <si>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</si>
  <si>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</si>
  <si>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</si>
  <si>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Постројки, опрема, транспортни средства, алат, погонски и канцeлариски инвентар и мебел</t>
  </si>
  <si>
    <t>Биолошки средства</t>
  </si>
  <si>
    <t>Побарувања по дадени долгорочни заеми</t>
  </si>
  <si>
    <t>Останати  долгорочни финансиски средства</t>
  </si>
  <si>
    <t xml:space="preserve"> ГЛАВНИНА И РЕЗЕРВИ  И ОБВРСКИ</t>
  </si>
  <si>
    <t>ГЛАВНИНА И РЕЗЕРВИ</t>
  </si>
  <si>
    <t>ГЛАВНИНА И РЕЗЕРВИ  И ОБВРСКИ</t>
  </si>
  <si>
    <t>Обврски за краткорочни кредити и хартии од вредност</t>
  </si>
  <si>
    <t>Останати  краткорочни обврски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</si>
  <si>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</si>
  <si>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</si>
  <si>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</si>
  <si>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</si>
  <si>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</si>
  <si>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</si>
  <si>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</si>
  <si>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</si>
  <si>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</si>
  <si>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</si>
  <si>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</si>
  <si>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</si>
  <si>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</si>
  <si>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</si>
  <si>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</si>
  <si>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</si>
  <si>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</si>
  <si>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</si>
  <si>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</si>
  <si>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</si>
  <si>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</si>
  <si>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</si>
  <si>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</si>
  <si>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</si>
  <si>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</si>
  <si>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</si>
  <si>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Материјални  средства</t>
  </si>
  <si>
    <t>Вложувања во недвижности</t>
  </si>
  <si>
    <t>Долгорочни финансиски средства</t>
  </si>
  <si>
    <t>Долгорочни побарувања</t>
  </si>
  <si>
    <t>Недвижности</t>
  </si>
  <si>
    <t>Основна главнина и ревалоризациони резерви</t>
  </si>
  <si>
    <t xml:space="preserve">Обврски по основ на нетековни средства (или групи за отуѓување)  кои се чуваат за продажба и прекинати  работења  </t>
  </si>
  <si>
    <t>Одложени даночни обврски</t>
  </si>
  <si>
    <t>Платени трошоци за идните периоди и пресметани приходи (АВР)</t>
  </si>
  <si>
    <t>Одложено плаќање на трошоци и приходи на идните периоди (ПВР)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</si>
  <si>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</si>
  <si>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</si>
  <si>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</si>
  <si>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</si>
  <si>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</si>
  <si>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</si>
  <si>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</si>
  <si>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</si>
  <si>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</si>
  <si>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</si>
  <si>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</si>
  <si>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</si>
  <si>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</si>
  <si>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</si>
  <si>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</si>
  <si>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</si>
  <si>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</si>
  <si>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</si>
  <si>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</si>
  <si>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БС: Биланс на состојба</t>
  </si>
  <si>
    <t>ПТ: Извештај за паричните текови</t>
  </si>
  <si>
    <t>ПК: Извештај за промени во капиталот</t>
  </si>
  <si>
    <t>Обврски за долгорочни кредити и хартии од вредност</t>
  </si>
  <si>
    <t>Year</t>
  </si>
  <si>
    <t>Property</t>
  </si>
  <si>
    <t>Plant and equipment</t>
  </si>
  <si>
    <t>Biological assets</t>
  </si>
  <si>
    <t>Other Long Term Assets</t>
  </si>
  <si>
    <t>Investment properties (Real Estate)</t>
  </si>
  <si>
    <t>Long Term Financial Instruments</t>
  </si>
  <si>
    <t>Long term Loans, Receivables</t>
  </si>
  <si>
    <t>Financial investments</t>
  </si>
  <si>
    <t>Other Long Term Financial investments</t>
  </si>
  <si>
    <t>Other recivables / Current assets</t>
  </si>
  <si>
    <t>Prepaid Expenses</t>
  </si>
  <si>
    <t>Subscribed capital and revaluation reserves</t>
  </si>
  <si>
    <t>Other Current  Liabilities</t>
  </si>
  <si>
    <t>AccruedExpenses</t>
  </si>
  <si>
    <t>Liabilities related to disposal assets</t>
  </si>
  <si>
    <t>Long Term Tax Liabilities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</si>
  <si>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</si>
  <si>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</si>
  <si>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</si>
  <si>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</si>
  <si>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</si>
  <si>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</si>
  <si>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</si>
  <si>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</si>
  <si>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</si>
  <si>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</si>
  <si>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</si>
  <si>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</si>
  <si>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</si>
  <si>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</si>
  <si>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</si>
  <si>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</si>
  <si>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</si>
  <si>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</si>
  <si>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</si>
  <si>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</si>
  <si>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</si>
  <si>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</si>
  <si>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</si>
  <si>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</si>
  <si>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</si>
  <si>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</si>
  <si>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</si>
  <si>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</si>
  <si>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</si>
  <si>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</si>
  <si>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</si>
  <si>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</si>
  <si>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</si>
  <si>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 xml:space="preserve">Биланс на состојба  </t>
  </si>
  <si>
    <t>(Извештај за финансиската состојба)</t>
  </si>
  <si>
    <t>(Извештај за сеопфатна добивка)</t>
  </si>
  <si>
    <t>ГД Гранит АД Скопје</t>
  </si>
  <si>
    <t>period</t>
  </si>
  <si>
    <t>Kontrolor</t>
  </si>
  <si>
    <t xml:space="preserve">Vid </t>
  </si>
  <si>
    <t>Identifikacionen broj</t>
  </si>
  <si>
    <t>Rezervni kodeksi</t>
  </si>
  <si>
    <t>rabota</t>
  </si>
  <si>
    <t>(EMBS)</t>
  </si>
  <si>
    <t>Naziv na dru{tvoto</t>
  </si>
  <si>
    <t>Adresa, sedi{te i telefon</t>
  </si>
  <si>
    <t>Edinstven dano~en broj</t>
  </si>
  <si>
    <t>BILANS NA USPEH</t>
  </si>
  <si>
    <t>(IZVE[TAJ ZA DOBIVKA ILI ZAGUBA)</t>
  </si>
  <si>
    <t>(vo denari)</t>
  </si>
  <si>
    <t>red broj</t>
  </si>
  <si>
    <t>pozicija</t>
  </si>
  <si>
    <t>oznaka na AOP</t>
  </si>
  <si>
    <t>broj na bele{ka</t>
  </si>
  <si>
    <t>iznos</t>
  </si>
  <si>
    <t>tekovna godina</t>
  </si>
  <si>
    <t>predhodna godina</t>
  </si>
  <si>
    <r>
      <t>I</t>
    </r>
    <r>
      <rPr>
        <b/>
        <sz val="10"/>
        <rFont val="Macedonian Helv"/>
        <family val="2"/>
      </rPr>
      <t>. PRIHODI OD RABOTEWETO (202+203+206)</t>
    </r>
  </si>
  <si>
    <t>Prihodi od proda`ba</t>
  </si>
  <si>
    <t>Ostanati prihodi</t>
  </si>
  <si>
    <t>Promena na vrednosta na zalihi na gotovi proizvodi i na nedovr{eno proizvodstvo</t>
  </si>
  <si>
    <t>HHH</t>
  </si>
  <si>
    <t>4.a</t>
  </si>
  <si>
    <t>Zalihi na gotovi proizvodi i na nedovr{eno proizvodsstvo na po~etok na godinata</t>
  </si>
  <si>
    <t>4.b</t>
  </si>
  <si>
    <t>Zalihi na gotovi proizvodi i na nedovr{eno proizvodsstvo na krajot na godinata</t>
  </si>
  <si>
    <t>Kapitalizirano sopstveno proizvodstvo i uslugi</t>
  </si>
  <si>
    <r>
      <t>II</t>
    </r>
    <r>
      <rPr>
        <b/>
        <sz val="10"/>
        <rFont val="Macedonian Helv"/>
        <family val="2"/>
      </rPr>
      <t>. RASHODI OD RABOTEWETO 
(208+209+210+211+212+213+218+219+220+221+222)</t>
    </r>
  </si>
  <si>
    <t>Tro{oci za surovini  i drugi materijali</t>
  </si>
  <si>
    <t>Nabavna vrednost na prodadeni stoki</t>
  </si>
  <si>
    <t>Nabavna vrednost na prodadeni materijali, rezervni delovi, siten inventar, ambala`a i avtogumi</t>
  </si>
  <si>
    <t>Uslugi so karakter na materijalni tro{oci</t>
  </si>
  <si>
    <t>Ostanati tro{oci od raboteweto</t>
  </si>
  <si>
    <t>Tro{oci na vraboteni (214+215+216+217)</t>
  </si>
  <si>
    <t>12.a</t>
  </si>
  <si>
    <t>Plati i nadomestoci na plati (neto)</t>
  </si>
  <si>
    <t>12.b</t>
  </si>
  <si>
    <t>Tro{oci za danoci na plati i nadomestoci na plata</t>
  </si>
  <si>
    <t>12.v</t>
  </si>
  <si>
    <t>Pridonesi za zadol`itelno socijalno osiguruvawe</t>
  </si>
  <si>
    <t>12.g</t>
  </si>
  <si>
    <t>Ostanati tro{oci za vraboteni</t>
  </si>
  <si>
    <t>Amortizacija na materijalnite i nematerijalnite sredstva</t>
  </si>
  <si>
    <t>Vrednosno usoglasuvawe (obezvrednuvawe) na netekovnite sredstva</t>
  </si>
  <si>
    <t>Vrednosno usoglasuvawe (obezvrednuvawe) na tekovnite sredstva</t>
  </si>
  <si>
    <t>Rezervirawa za tro{oci i rizici</t>
  </si>
  <si>
    <t>Ostanati rashodi od raboteweto</t>
  </si>
  <si>
    <r>
      <t>III</t>
    </r>
    <r>
      <rPr>
        <b/>
        <sz val="10"/>
        <rFont val="Macedonian Helv"/>
        <family val="2"/>
      </rPr>
      <t>. FINANSISKI PRIHODI 
(224+229+230+231+232+233)</t>
    </r>
  </si>
  <si>
    <t>Finansiski prihodi od odnosi so povrzani dru{tva (225+226+227+228)</t>
  </si>
  <si>
    <t>19.a</t>
  </si>
  <si>
    <t>Prihodi od vlo`uvawa vo povrzani dru{tva</t>
  </si>
  <si>
    <t>19.b.</t>
  </si>
  <si>
    <t>Prihodi po osnovna kamati od rabotewe so povrani dru{tva</t>
  </si>
  <si>
    <t>19.v</t>
  </si>
  <si>
    <t>Prihodi po osnov na kursni razliki od raboteweto so povrzani drutva</t>
  </si>
  <si>
    <t>19.g</t>
  </si>
  <si>
    <t>Ostanati finansiski prihodi od rabotewe so povzani dru{tva</t>
  </si>
  <si>
    <t>Prihodi od vlo`uvawa vo nepovrzani dru{tva</t>
  </si>
  <si>
    <t>Prihodi po osnovna kamati od rabotewe so nepovrani dru{tva</t>
  </si>
  <si>
    <t>Prihodi po osnov na kursni razliki od raboteweto so nepovrzani drutva</t>
  </si>
  <si>
    <t>Nerealizirani dobivki (prihodi) od finansiski sredstva</t>
  </si>
  <si>
    <t xml:space="preserve">Ostanati finansiski prihodi </t>
  </si>
  <si>
    <r>
      <t>IV</t>
    </r>
    <r>
      <rPr>
        <b/>
        <sz val="10"/>
        <rFont val="Macedonian Helv"/>
        <family val="2"/>
      </rPr>
      <t>. FINANSISKI RASHODI 
(235+239+240+241+242+243)</t>
    </r>
  </si>
  <si>
    <t>Finansiski rashodi od odnosi so povrzani dru{tva (236+237+238)</t>
  </si>
  <si>
    <t xml:space="preserve">26.a </t>
  </si>
  <si>
    <t>Rashodi po osnov  na kamati od rabotewe so povrzani dru{tva</t>
  </si>
  <si>
    <t>26.b</t>
  </si>
  <si>
    <t>Rashodi po osnov na kursni razliki od rabotewe so povrani dru{tva</t>
  </si>
  <si>
    <t>26.v</t>
  </si>
  <si>
    <t>Ostanati finansiski rashodi od povzani dru{tva</t>
  </si>
  <si>
    <t>Rashodi po osnov  na kamati od rabotewe so nepovrzani dru{tva</t>
  </si>
  <si>
    <t>Rashodi po osnov na kursni razliki od raboteweto so nepovrzani drutva</t>
  </si>
  <si>
    <t>Nerealizirani zagubi (rashodi) od finansiski sredstva</t>
  </si>
  <si>
    <t>Vrednosno usoglasuvawe na finansiski sredstva i vlo`uvawa</t>
  </si>
  <si>
    <t xml:space="preserve">Ostanati finansiski rashodi  </t>
  </si>
  <si>
    <t>Udel vo dobivkata na pridru`enite dru{tva</t>
  </si>
  <si>
    <t>Udel vo zagubata na pridru`enite dru{tva</t>
  </si>
  <si>
    <t>Dobivka od redovnoto rabotewe 
(201+223+244)-(204-205+207+234+245)</t>
  </si>
  <si>
    <t>Zaguba od redovnoto rabotewe 
 (204-205+207+234+245)-(201+223+244)</t>
  </si>
  <si>
    <t>Neto dobivka od prekinati rabotewa</t>
  </si>
  <si>
    <t>Neto zagubi od prekinati rabotewa</t>
  </si>
  <si>
    <t>Dobivka pred odano~uvawe (246+248) ili (246-249)</t>
  </si>
  <si>
    <t>Zaguba pred odano~uvawe (247+249) ili (247-248)</t>
  </si>
  <si>
    <t>Danok na dobivka</t>
  </si>
  <si>
    <t>Odlo`eni dano~ni prihodi</t>
  </si>
  <si>
    <t>Odlo`eni dano~ni rashodi</t>
  </si>
  <si>
    <t>NETO DOBIVKA ZA DELOVNATA GODINA
(250-252+253-254)</t>
  </si>
  <si>
    <t>NETO ZAGUBA ZA DELOVNATA GODINA
(251+252-253+254)</t>
  </si>
  <si>
    <t>Prose~en broj na vraboteni vrz osnova na ~asovi na rabota vo presmetkovniot period (vo apsoluten iznos)</t>
  </si>
  <si>
    <t>Broj na meseci na rabotewe (vo apsoluten iznos)</t>
  </si>
  <si>
    <t>DOBIVKA / ZAGUBA ZA PERIODOT</t>
  </si>
  <si>
    <t>47.a</t>
  </si>
  <si>
    <t>Dobivka koja im pripa|a na imatelite na akcii na mati~noto dru{tvo</t>
  </si>
  <si>
    <t>47.b</t>
  </si>
  <si>
    <t>Dobivka koja pripa|a na nekontroliranoto u~estvo</t>
  </si>
  <si>
    <t>47.v</t>
  </si>
  <si>
    <t>Zaguba koja se odnesuva na imatelite na akcii na mati~noto dru{tvo</t>
  </si>
  <si>
    <t>47.g</t>
  </si>
  <si>
    <t>Zaguba koja se odnesuva na nekontroliranoto u~estvo</t>
  </si>
  <si>
    <t>ZARABOTUVA^KA PO AKCIJA</t>
  </si>
  <si>
    <t>48.a</t>
  </si>
  <si>
    <t>Vkupna osnovna zarabotuva~ka po akcija</t>
  </si>
  <si>
    <t>48.b</t>
  </si>
  <si>
    <t>Vkupna razvodneta zarabotuva~ka po akcija</t>
  </si>
  <si>
    <t>48.v</t>
  </si>
  <si>
    <t>Osnovna zarabotuva~ka po akcija od prekinato rabotewe</t>
  </si>
  <si>
    <t>48.g</t>
  </si>
  <si>
    <t>Razvodneta zarabotuva~ka po akcija od prekinato rabotewe</t>
  </si>
  <si>
    <t>PRILOG 1</t>
  </si>
  <si>
    <t>Period</t>
  </si>
  <si>
    <t xml:space="preserve">    Kontrolor</t>
  </si>
  <si>
    <t>Vid na</t>
  </si>
  <si>
    <t>BILANS NA SOSTOJBATA</t>
  </si>
  <si>
    <t>(IZVE[TAJ ZA FINANSISKATA SOSTOJBA)</t>
  </si>
  <si>
    <t>AKTIVA
A. NETEKOVNI SREDSTVA
(002+009+020+021+031)</t>
  </si>
  <si>
    <t>001</t>
  </si>
  <si>
    <r>
      <t>I</t>
    </r>
    <r>
      <rPr>
        <b/>
        <sz val="10"/>
        <rFont val="Macedonian Helv"/>
        <family val="2"/>
      </rPr>
      <t>. NEMATERIJALNI SREDSTVA
(003+004+005+006+007+008)</t>
    </r>
  </si>
  <si>
    <t>002</t>
  </si>
  <si>
    <t>Izdatoci za razvoj</t>
  </si>
  <si>
    <t>003</t>
  </si>
  <si>
    <t>Koncesii, patenti, licenci, za{titni znaci i sli~ni prava</t>
  </si>
  <si>
    <t>004</t>
  </si>
  <si>
    <t>Gudvil</t>
  </si>
  <si>
    <t>005</t>
  </si>
  <si>
    <t>Avansi za nabavka na nematerijalni sredstva</t>
  </si>
  <si>
    <t>006</t>
  </si>
  <si>
    <t>Nematerijalni sredstva vo podgotovka</t>
  </si>
  <si>
    <t>007</t>
  </si>
  <si>
    <t>Ostanati nematerijalni sredstva</t>
  </si>
  <si>
    <t>008</t>
  </si>
  <si>
    <r>
      <t>II</t>
    </r>
    <r>
      <rPr>
        <b/>
        <sz val="10"/>
        <rFont val="Macedonian Helv"/>
        <family val="2"/>
      </rPr>
      <t>. MATERIJALNI SREDSTVA
(010+013+014+015+016+017+018+019)</t>
    </r>
  </si>
  <si>
    <t>009</t>
  </si>
  <si>
    <t>Nedvi`nosti (011+012)</t>
  </si>
  <si>
    <t>010</t>
  </si>
  <si>
    <t>10.a</t>
  </si>
  <si>
    <t>Zemji{te</t>
  </si>
  <si>
    <t>011</t>
  </si>
  <si>
    <t>10.b</t>
  </si>
  <si>
    <t>Grade`ni objekti</t>
  </si>
  <si>
    <t>012</t>
  </si>
  <si>
    <t>Postrojki i oprema</t>
  </si>
  <si>
    <t>013</t>
  </si>
  <si>
    <t>Transportni sredstva</t>
  </si>
  <si>
    <t>014</t>
  </si>
  <si>
    <t>Alat, pogonski i kancelariski inventar i mebel</t>
  </si>
  <si>
    <t>015</t>
  </si>
  <si>
    <t>Biolo{ki sredstva</t>
  </si>
  <si>
    <t>016</t>
  </si>
  <si>
    <t>Avansi za nabavka na materijalni sredstva</t>
  </si>
  <si>
    <t>017</t>
  </si>
  <si>
    <t>Materijalni sredstva vo p odgotovka</t>
  </si>
  <si>
    <t>018</t>
  </si>
  <si>
    <t>Ostanati materijalni sredstva</t>
  </si>
  <si>
    <t>019</t>
  </si>
  <si>
    <r>
      <t>III</t>
    </r>
    <r>
      <rPr>
        <b/>
        <sz val="10"/>
        <rFont val="Macedonian Helv"/>
        <family val="2"/>
      </rPr>
      <t>. VLO@UVAWA VO NEDVI@NOSTI</t>
    </r>
  </si>
  <si>
    <t>020</t>
  </si>
  <si>
    <r>
      <t>IV</t>
    </r>
    <r>
      <rPr>
        <b/>
        <sz val="10"/>
        <rFont val="Macedonian Helv"/>
        <family val="2"/>
      </rPr>
      <t>. DOLGORO^NI FINANSISKI SREDSTVA
(022+023+024+025+026+030)</t>
    </r>
  </si>
  <si>
    <t>021</t>
  </si>
  <si>
    <t>Vlo`uvawa vo podru`nici</t>
  </si>
  <si>
    <t>022</t>
  </si>
  <si>
    <t>Vlo`uvawa vo pridru`eni dru{tva i u~estva vo zaedni~ki vlo`uvawa</t>
  </si>
  <si>
    <t>023</t>
  </si>
  <si>
    <t>Pobaruvawa po dadeni dolgoro~ni zaemi na povrzani dru{tva</t>
  </si>
  <si>
    <t>024</t>
  </si>
  <si>
    <t>Pobaruvawa po dadeni dolgoro~ni  zaemi</t>
  </si>
  <si>
    <t>025</t>
  </si>
  <si>
    <t>Vlo`uvawa vo dolgoro~ni hartii od vrednost</t>
  </si>
  <si>
    <t>026</t>
  </si>
  <si>
    <t>24.a</t>
  </si>
  <si>
    <t>Vlo`uvawa vo hartii od vrednost koi se ~uvaat do dospevawe</t>
  </si>
  <si>
    <t>027</t>
  </si>
  <si>
    <t>24.b</t>
  </si>
  <si>
    <t>Vlo`uvawa vo hartii od vrednost raspolo`ivi za proda`ba</t>
  </si>
  <si>
    <t>028</t>
  </si>
  <si>
    <t>24.v</t>
  </si>
  <si>
    <t>Vlo`uvawa vo hartii od vrednost spored objektivnata vrednost preku dobivkata ili zagubata</t>
  </si>
  <si>
    <t>029</t>
  </si>
  <si>
    <t>Ostanati dolgoro~ni finansiski sredstva</t>
  </si>
  <si>
    <t>030</t>
  </si>
  <si>
    <r>
      <t>V</t>
    </r>
    <r>
      <rPr>
        <b/>
        <sz val="10"/>
        <rFont val="Macedonian Helv"/>
        <family val="2"/>
      </rPr>
      <t>. DOLGORO^NI POBARUVAWA
(032+033+034)</t>
    </r>
  </si>
  <si>
    <t>031</t>
  </si>
  <si>
    <t>Pobaruvawa od povrzani dru{tva</t>
  </si>
  <si>
    <t>032</t>
  </si>
  <si>
    <t>Pobaruvawa od kupuva~i</t>
  </si>
  <si>
    <t>033</t>
  </si>
  <si>
    <t>Ostanati dolgoro~ni pobaruvawa</t>
  </si>
  <si>
    <t>034</t>
  </si>
  <si>
    <r>
      <t>VI</t>
    </r>
    <r>
      <rPr>
        <b/>
        <sz val="10"/>
        <rFont val="Macedonian Helv"/>
        <family val="2"/>
      </rPr>
      <t>. ODLO@ENI DANO^NI SREDSTVA</t>
    </r>
  </si>
  <si>
    <t>035</t>
  </si>
  <si>
    <t>B. TEKOVNI SREDSTVA
(037+045+052+059)</t>
  </si>
  <si>
    <t>036</t>
  </si>
  <si>
    <r>
      <t>I</t>
    </r>
    <r>
      <rPr>
        <b/>
        <sz val="10"/>
        <rFont val="Macedonian Helv"/>
        <family val="2"/>
      </rPr>
      <t>. ZALIHI
(038+039+040+041+042+043)</t>
    </r>
  </si>
  <si>
    <t>037</t>
  </si>
  <si>
    <t>Zalihi na surovini i materijali</t>
  </si>
  <si>
    <t>038</t>
  </si>
  <si>
    <t>zalihi na rezervni delovi, siten inventar, ambala`a i avtogumi</t>
  </si>
  <si>
    <t>039</t>
  </si>
  <si>
    <t>Zaliha na nedovr{eni proizvodi i poluproizvodi</t>
  </si>
  <si>
    <t>040</t>
  </si>
  <si>
    <t>Zalihi na gotovi proizvodi</t>
  </si>
  <si>
    <t>041</t>
  </si>
  <si>
    <t>Zalihi na trgovski stoki</t>
  </si>
  <si>
    <t>042</t>
  </si>
  <si>
    <t>Zalihi na biolo{ki sredstva</t>
  </si>
  <si>
    <t>043</t>
  </si>
  <si>
    <r>
      <t>II</t>
    </r>
    <r>
      <rPr>
        <b/>
        <sz val="10"/>
        <rFont val="Macedonian Helv"/>
        <family val="2"/>
      </rPr>
      <t>. SREDSTVA (ILI GRUPI ZA OUT\UVAWE NAMENETI ZA PRODA@BA I PREKKINATI RABOTEWA</t>
    </r>
  </si>
  <si>
    <t>044</t>
  </si>
  <si>
    <r>
      <t>III</t>
    </r>
    <r>
      <rPr>
        <b/>
        <sz val="10"/>
        <rFont val="Macedonian Helv"/>
        <family val="2"/>
      </rPr>
      <t>. KRATKORO^NI POBARUVAWA
(046+047+048+049+050+051)</t>
    </r>
  </si>
  <si>
    <t>045</t>
  </si>
  <si>
    <t>046</t>
  </si>
  <si>
    <t>047</t>
  </si>
  <si>
    <t>Pobaruvawa za dadeni avansi na dobavuva~i</t>
  </si>
  <si>
    <t>048</t>
  </si>
  <si>
    <t>Pobaruvawa od dr`avata po osnov na danoci, pridonesi, carina,akcizi i za ostanati dava~ki kon dr`avata (pretplati)</t>
  </si>
  <si>
    <t>049</t>
  </si>
  <si>
    <t>Pobaruvawa od vrabotenite</t>
  </si>
  <si>
    <t>050</t>
  </si>
  <si>
    <t>Ostanati kratkoro~ni pobaruvawa</t>
  </si>
  <si>
    <t>051</t>
  </si>
  <si>
    <r>
      <t>IV</t>
    </r>
    <r>
      <rPr>
        <b/>
        <sz val="10"/>
        <rFont val="Macedonian Helv"/>
        <family val="2"/>
      </rPr>
      <t>. KRATKORO^NI FINANSISKI SREDSTVA
(053+056+057+058)</t>
    </r>
  </si>
  <si>
    <t>052</t>
  </si>
  <si>
    <t>Vlo`uvawa vo hartii od vrednost 
(054+055)</t>
  </si>
  <si>
    <t>053</t>
  </si>
  <si>
    <t>Vlo`uvawa koi se ~uvaat do dospevawe</t>
  </si>
  <si>
    <t>054</t>
  </si>
  <si>
    <t>Vlo`uvawa spored objektivnata vrednost preku dobivkata ili zagubata</t>
  </si>
  <si>
    <t>055</t>
  </si>
  <si>
    <t>Pobaruvawa po dadeni zaemi na povrzani subjekti</t>
  </si>
  <si>
    <t>056</t>
  </si>
  <si>
    <t xml:space="preserve">Pobaruvawa po dadeni zaemi   </t>
  </si>
  <si>
    <t>057</t>
  </si>
  <si>
    <t>Ostanati kratkoro~ni finansiski sredstva</t>
  </si>
  <si>
    <t>058</t>
  </si>
  <si>
    <r>
      <t>V</t>
    </r>
    <r>
      <rPr>
        <b/>
        <sz val="10"/>
        <rFont val="Macedonian Helv"/>
        <family val="2"/>
      </rPr>
      <t>. PARI^NI SREDSTVA I PARI^NI EKVIVALENTI (060+061)</t>
    </r>
  </si>
  <si>
    <t>059</t>
  </si>
  <si>
    <t>52.a</t>
  </si>
  <si>
    <t>Pari~ni sredstva</t>
  </si>
  <si>
    <t>060</t>
  </si>
  <si>
    <t>52.b</t>
  </si>
  <si>
    <t>Pari~ni ekvivalenti</t>
  </si>
  <si>
    <t>061</t>
  </si>
  <si>
    <r>
      <t>VI</t>
    </r>
    <r>
      <rPr>
        <b/>
        <sz val="10"/>
        <rFont val="Macedonian Helv"/>
        <family val="2"/>
      </rPr>
      <t>. PLATENI TRO[OCI ZA IDNITE PERIODI I PRESMETANI PRIHODI (AVR)</t>
    </r>
  </si>
  <si>
    <t>062</t>
  </si>
  <si>
    <t>VKUPNA AKTIVA: SREDSTVA (001+035+036+044+062)</t>
  </si>
  <si>
    <t>063</t>
  </si>
  <si>
    <t>V. VONBILANSNA EVIDENCIJA  - AKTIVA</t>
  </si>
  <si>
    <t>064</t>
  </si>
  <si>
    <t>PASIVA
A. GLAVNINA I REZERVI
(066+067-068-069+070+071+075-076+077-078)</t>
  </si>
  <si>
    <t>065</t>
  </si>
  <si>
    <r>
      <t>I</t>
    </r>
    <r>
      <rPr>
        <b/>
        <sz val="10"/>
        <rFont val="Macedonian Helv"/>
        <family val="2"/>
      </rPr>
      <t>. OSNOVNA GLAVNINA</t>
    </r>
  </si>
  <si>
    <t>066</t>
  </si>
  <si>
    <r>
      <t>II</t>
    </r>
    <r>
      <rPr>
        <b/>
        <sz val="10"/>
        <rFont val="Macedonian Helv"/>
        <family val="2"/>
      </rPr>
      <t>. PREMII NA EMITIRANI AKCII</t>
    </r>
  </si>
  <si>
    <t>067</t>
  </si>
  <si>
    <r>
      <t>III</t>
    </r>
    <r>
      <rPr>
        <b/>
        <sz val="10"/>
        <rFont val="Macedonian Helv"/>
        <family val="2"/>
      </rPr>
      <t>. SOPSTVENI AKCII (-)</t>
    </r>
  </si>
  <si>
    <t>068</t>
  </si>
  <si>
    <r>
      <t>IV</t>
    </r>
    <r>
      <rPr>
        <b/>
        <sz val="10"/>
        <rFont val="Macedonian Helv"/>
        <family val="2"/>
      </rPr>
      <t>. ZAPI[AN, NEUPLATEN KAPITAL (-)</t>
    </r>
  </si>
  <si>
    <t>069</t>
  </si>
  <si>
    <r>
      <t>V</t>
    </r>
    <r>
      <rPr>
        <b/>
        <sz val="10"/>
        <rFont val="Macedonian Helv"/>
        <family val="2"/>
      </rPr>
      <t>. REVALORIZACISKA REZERVA I RAZLIKI OD VREDNUVAWE NA KOMPONENTI NA SEOPFATNA DOBIVKA</t>
    </r>
  </si>
  <si>
    <t>070</t>
  </si>
  <si>
    <r>
      <t>XIV</t>
    </r>
    <r>
      <rPr>
        <b/>
        <sz val="10"/>
        <rFont val="Macedonian Helv"/>
        <family val="2"/>
      </rPr>
      <t>. REZERVI 
(072+073+074)</t>
    </r>
  </si>
  <si>
    <t>071</t>
  </si>
  <si>
    <t>Zakonski rezervi</t>
  </si>
  <si>
    <t>072</t>
  </si>
  <si>
    <t>Statutarni rezervi</t>
  </si>
  <si>
    <t>073</t>
  </si>
  <si>
    <t>Ostanati rezervi</t>
  </si>
  <si>
    <t>074</t>
  </si>
  <si>
    <r>
      <t>XV</t>
    </r>
    <r>
      <rPr>
        <b/>
        <sz val="10"/>
        <rFont val="Macedonian Helv"/>
        <family val="2"/>
      </rPr>
      <t>. AKUMULIRANA DOBIVKA</t>
    </r>
  </si>
  <si>
    <t>075</t>
  </si>
  <si>
    <r>
      <t>XVI</t>
    </r>
    <r>
      <rPr>
        <b/>
        <sz val="10"/>
        <rFont val="Macedonian Helv"/>
        <family val="2"/>
      </rPr>
      <t>. PRENESENA ZAGUBA (-)</t>
    </r>
  </si>
  <si>
    <t>076</t>
  </si>
  <si>
    <r>
      <t>XVII</t>
    </r>
    <r>
      <rPr>
        <b/>
        <sz val="10"/>
        <rFont val="Macedonian Helv"/>
        <family val="2"/>
      </rPr>
      <t>. DOBIVKA ZA DELOVNATA GODINA</t>
    </r>
  </si>
  <si>
    <t>077</t>
  </si>
  <si>
    <r>
      <t>XVIII</t>
    </r>
    <r>
      <rPr>
        <b/>
        <sz val="10"/>
        <rFont val="Macedonian Helv"/>
        <family val="2"/>
      </rPr>
      <t>. ZAGUBA ZA DELOVNATA GODINA</t>
    </r>
  </si>
  <si>
    <t>078</t>
  </si>
  <si>
    <r>
      <t>XIX</t>
    </r>
    <r>
      <rPr>
        <b/>
        <sz val="10"/>
        <rFont val="Macedonian Helv"/>
        <family val="2"/>
      </rPr>
      <t>. GLAVNINA NA SOPSTVENICITE NA MATI^NOTO DRU[TVO</t>
    </r>
  </si>
  <si>
    <t>079</t>
  </si>
  <si>
    <r>
      <t>XX</t>
    </r>
    <r>
      <rPr>
        <b/>
        <sz val="10"/>
        <rFont val="Macedonian Helv"/>
        <family val="2"/>
      </rPr>
      <t>. NEKONTROLIRANO U^ESTVO</t>
    </r>
  </si>
  <si>
    <t>080</t>
  </si>
  <si>
    <t>B. OBVRSKI (082+085+095)</t>
  </si>
  <si>
    <t>081</t>
  </si>
  <si>
    <r>
      <t>I</t>
    </r>
    <r>
      <rPr>
        <b/>
        <sz val="10"/>
        <rFont val="Macedonian Helv"/>
        <family val="2"/>
      </rPr>
      <t>. DOLGORO^NI REZERVIRAWA ZA RIZICI I TRO[OCI (083+084)</t>
    </r>
  </si>
  <si>
    <t>082</t>
  </si>
  <si>
    <t>Rezervirawa za penzii, otpremnini i sli~ni obvrski kon vrabotenite</t>
  </si>
  <si>
    <t>083</t>
  </si>
  <si>
    <t>Ostanati dolgoro~ni rezervirawa za rizici i tro{oci</t>
  </si>
  <si>
    <t>084</t>
  </si>
  <si>
    <r>
      <t>II</t>
    </r>
    <r>
      <rPr>
        <b/>
        <sz val="10"/>
        <rFont val="Macedonian Helv"/>
        <family val="2"/>
      </rPr>
      <t>. DOLGORO^NI OBVRSKI
(od 086 do 093)</t>
    </r>
  </si>
  <si>
    <t>085</t>
  </si>
  <si>
    <t>Obvrski sprema povrzani subjekti</t>
  </si>
  <si>
    <t>086</t>
  </si>
  <si>
    <t>Obvrski sprema dobavuva~i</t>
  </si>
  <si>
    <t>087</t>
  </si>
  <si>
    <t>Obvrski za avansi, depoziti i kaucii</t>
  </si>
  <si>
    <t>088</t>
  </si>
  <si>
    <t>Obvrski po zaemi i krediti sprema povrzani dru{tva</t>
  </si>
  <si>
    <t>089</t>
  </si>
  <si>
    <t xml:space="preserve">Obvrski po zaemi i krediti  </t>
  </si>
  <si>
    <t>090</t>
  </si>
  <si>
    <t>Obvrski po hartii od vrednost</t>
  </si>
  <si>
    <t>091</t>
  </si>
  <si>
    <t>Ostanati finansiski obvrski</t>
  </si>
  <si>
    <t>092</t>
  </si>
  <si>
    <t>Ostanati dolgoro~ni obvrski</t>
  </si>
  <si>
    <t>093</t>
  </si>
  <si>
    <r>
      <t>III</t>
    </r>
    <r>
      <rPr>
        <b/>
        <sz val="10"/>
        <rFont val="Macedonian Helv"/>
        <family val="2"/>
      </rPr>
      <t>. ODLO@ENI DANO^NI OBVRSKI</t>
    </r>
  </si>
  <si>
    <t>094</t>
  </si>
  <si>
    <r>
      <t>IV</t>
    </r>
    <r>
      <rPr>
        <b/>
        <sz val="10"/>
        <rFont val="Macedonian Helv"/>
        <family val="2"/>
      </rPr>
      <t>. KRATKORO^NI OBVRSKI
(od 096 DO 108)</t>
    </r>
  </si>
  <si>
    <t>095</t>
  </si>
  <si>
    <t>Obvrski sprema povrzani dru{tva</t>
  </si>
  <si>
    <t>096</t>
  </si>
  <si>
    <t>097</t>
  </si>
  <si>
    <t>098</t>
  </si>
  <si>
    <t>Obvrski za danoci i pridonesi na plata i  nadomesti na plata</t>
  </si>
  <si>
    <t>099</t>
  </si>
  <si>
    <t>Obvrski kon vrabotenite</t>
  </si>
  <si>
    <t>100</t>
  </si>
  <si>
    <t>Tekovni dano~ni obvrski</t>
  </si>
  <si>
    <t>101</t>
  </si>
  <si>
    <t>Kratkoro~ni rezervirawa za rizici i tro{oci</t>
  </si>
  <si>
    <t>102</t>
  </si>
  <si>
    <t>103</t>
  </si>
  <si>
    <t>Obrski po zaemi i krediti</t>
  </si>
  <si>
    <t>104</t>
  </si>
  <si>
    <t>105</t>
  </si>
  <si>
    <t>Obvrski po osnov na u~estvo vo rezultatot</t>
  </si>
  <si>
    <t>106</t>
  </si>
  <si>
    <t>107</t>
  </si>
  <si>
    <t>Ostanati kratkoro~ni obvrski</t>
  </si>
  <si>
    <t>108</t>
  </si>
  <si>
    <r>
      <t>V</t>
    </r>
    <r>
      <rPr>
        <b/>
        <sz val="10"/>
        <rFont val="Macedonian Helv"/>
        <family val="2"/>
      </rPr>
      <t>. ODLO@ENO PLA]AWE NA TRO[OCI I PRIHODI NA IDNITE PERIODI (PVR)</t>
    </r>
  </si>
  <si>
    <t>109</t>
  </si>
  <si>
    <r>
      <t>VI</t>
    </r>
    <r>
      <rPr>
        <b/>
        <sz val="10"/>
        <rFont val="Macedonian Helv"/>
        <family val="2"/>
      </rPr>
      <t>. OBVRSKI PO OSNOV NA NETEKOVNI SREDSTVA (ILI GRUPI ZA OUT\UVAWE) KOI SE ^UVAAT ZA PRODA@BA I PREKINATI RABOTEWA</t>
    </r>
  </si>
  <si>
    <t>110</t>
  </si>
  <si>
    <t>VKUPNA PASIVA: GLAVNINA I REZERVI I OBVRSKI (065+081+094+109+110)</t>
  </si>
  <si>
    <t>111</t>
  </si>
  <si>
    <t>V. VONBILANSNA EVIDENCIJA  - PASIVA</t>
  </si>
  <si>
    <t>112</t>
  </si>
  <si>
    <t>Lice odgovorno za sostavuvawe na bilansot: Ime i prezime</t>
  </si>
  <si>
    <t>EMBG</t>
  </si>
  <si>
    <t>Lice odgovorno za sostavuvawe na bilansot: Celocen naziv na dru{tvoto</t>
  </si>
  <si>
    <t>EMBS</t>
  </si>
  <si>
    <t>Vo _______________</t>
  </si>
  <si>
    <t>Lice odgovorno za</t>
  </si>
  <si>
    <t>Rakovoditel</t>
  </si>
  <si>
    <t>sostavuvawe na bilansot</t>
  </si>
  <si>
    <t>M.</t>
  </si>
  <si>
    <t>P,</t>
  </si>
  <si>
    <t>Na den ___________</t>
  </si>
  <si>
    <t xml:space="preserve">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</si>
</sst>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&quot;;\-#,##0\ &quot;ден&quot;"/>
    <numFmt numFmtId="165" formatCode="#,##0\ &quot;ден&quot;;[Red]\-#,##0\ &quot;ден&quot;"/>
    <numFmt numFmtId="166" formatCode="#,##0.00\ &quot;ден&quot;;\-#,##0.00\ &quot;ден&quot;"/>
    <numFmt numFmtId="167" formatCode="#,##0.00\ &quot;ден&quot;;[Red]\-#,##0.00\ &quot;ден&quot;"/>
    <numFmt numFmtId="168" formatCode="_-* #,##0\ &quot;ден&quot;_-;\-* #,##0\ &quot;ден&quot;_-;_-* &quot;-&quot;\ &quot;ден&quot;_-;_-@_-"/>
    <numFmt numFmtId="169" formatCode="_-* #,##0\ _д_е_н_-;\-* #,##0\ _д_е_н_-;_-* &quot;-&quot;\ _д_е_н_-;_-@_-"/>
    <numFmt numFmtId="170" formatCode="_-* #,##0.00\ &quot;ден&quot;_-;\-* #,##0.00\ &quot;ден&quot;_-;_-* &quot;-&quot;??\ &quot;ден&quot;_-;_-@_-"/>
    <numFmt numFmtId="171" formatCode="_-* #,##0.00\ _д_е_н_-;\-* #,##0.00\ _д_е_н_-;_-* &quot;-&quot;??\ _д_е_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ден.&quot;;\-#,##0\ &quot;ден.&quot;"/>
    <numFmt numFmtId="181" formatCode="#,##0\ &quot;ден.&quot;;[Red]\-#,##0\ &quot;ден.&quot;"/>
    <numFmt numFmtId="182" formatCode="#,##0.00\ &quot;ден.&quot;;\-#,##0.00\ &quot;ден.&quot;"/>
    <numFmt numFmtId="183" formatCode="#,##0.00\ &quot;ден.&quot;;[Red]\-#,##0.00\ &quot;ден.&quot;"/>
    <numFmt numFmtId="184" formatCode="_-* #,##0\ &quot;ден.&quot;_-;\-* #,##0\ &quot;ден.&quot;_-;_-* &quot;-&quot;\ &quot;ден.&quot;_-;_-@_-"/>
    <numFmt numFmtId="185" formatCode="_-* #,##0\ _д_е_н_._-;\-* #,##0\ _д_е_н_._-;_-* &quot;-&quot;\ _д_е_н_._-;_-@_-"/>
    <numFmt numFmtId="186" formatCode="_-* #,##0.00\ &quot;ден.&quot;_-;\-* #,##0.00\ &quot;ден.&quot;_-;_-* &quot;-&quot;??\ &quot;ден.&quot;_-;_-@_-"/>
    <numFmt numFmtId="187" formatCode="_-* #,##0.00\ _д_е_н_._-;\-* #,##0.00\ _д_е_н_._-;_-* &quot;-&quot;??\ _д_е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mm/dd/yy"/>
    <numFmt numFmtId="193" formatCode="_-* #,##0_ _k_n_-;\-* #,##0_ _k_n_-;_-* &quot;-&quot;??_ _k_n_-;_-@_-"/>
  </numFmts>
  <fonts count="70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8"/>
      <name val="Arial"/>
      <family val="2"/>
    </font>
    <font>
      <sz val="11"/>
      <name val="M_Svoboda"/>
      <family val="0"/>
    </font>
    <font>
      <b/>
      <sz val="10"/>
      <name val="M_Svoboda"/>
      <family val="0"/>
    </font>
    <font>
      <b/>
      <sz val="11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0"/>
      <name val="Macedonian Helv"/>
      <family val="2"/>
    </font>
    <font>
      <sz val="8"/>
      <name val="Macedonian Helv"/>
      <family val="2"/>
    </font>
    <font>
      <b/>
      <sz val="10"/>
      <name val="Macedonian Helv"/>
      <family val="2"/>
    </font>
    <font>
      <sz val="10"/>
      <color indexed="10"/>
      <name val="Macedonian Hel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FF0000"/>
      <name val="Macedonian Helv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double"/>
      <top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1" fillId="33" borderId="9" applyBorder="0">
      <alignment vertical="center" wrapText="1"/>
      <protection/>
    </xf>
    <xf numFmtId="0" fontId="25" fillId="34" borderId="0" applyBorder="0">
      <alignment vertical="center" wrapText="1"/>
      <protection/>
    </xf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11" xfId="0" applyFont="1" applyFill="1" applyBorder="1" applyAlignment="1" applyProtection="1">
      <alignment horizontal="left" vertical="top" wrapText="1"/>
      <protection locked="0"/>
    </xf>
    <xf numFmtId="0" fontId="0" fillId="36" borderId="0" xfId="0" applyFill="1" applyAlignment="1">
      <alignment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center" wrapText="1"/>
    </xf>
    <xf numFmtId="0" fontId="0" fillId="35" borderId="0" xfId="0" applyFont="1" applyFill="1" applyAlignment="1">
      <alignment horizontal="center" vertical="center" wrapText="1"/>
    </xf>
    <xf numFmtId="0" fontId="0" fillId="35" borderId="0" xfId="62" applyFont="1" applyFill="1" applyBorder="1" applyAlignment="1">
      <alignment vertical="center" wrapText="1"/>
      <protection/>
    </xf>
    <xf numFmtId="0" fontId="0" fillId="35" borderId="0" xfId="0" applyFont="1" applyFill="1" applyBorder="1" applyAlignment="1">
      <alignment vertical="top" wrapText="1"/>
    </xf>
    <xf numFmtId="0" fontId="14" fillId="36" borderId="11" xfId="0" applyFont="1" applyFill="1" applyBorder="1" applyAlignment="1" applyProtection="1">
      <alignment horizontal="center" vertical="center" wrapText="1"/>
      <protection locked="0"/>
    </xf>
    <xf numFmtId="0" fontId="14" fillId="36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 wrapText="1"/>
    </xf>
    <xf numFmtId="3" fontId="3" fillId="36" borderId="12" xfId="0" applyNumberFormat="1" applyFont="1" applyFill="1" applyBorder="1" applyAlignment="1">
      <alignment horizontal="right" vertical="center"/>
    </xf>
    <xf numFmtId="3" fontId="17" fillId="36" borderId="13" xfId="0" applyNumberFormat="1" applyFont="1" applyFill="1" applyBorder="1" applyAlignment="1">
      <alignment horizontal="right" vertical="center"/>
    </xf>
    <xf numFmtId="3" fontId="3" fillId="36" borderId="14" xfId="0" applyNumberFormat="1" applyFont="1" applyFill="1" applyBorder="1" applyAlignment="1">
      <alignment horizontal="right" vertical="center"/>
    </xf>
    <xf numFmtId="3" fontId="3" fillId="36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" fontId="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11" xfId="0" applyFont="1" applyFill="1" applyBorder="1" applyAlignment="1" applyProtection="1">
      <alignment horizontal="left" vertical="top" wrapText="1"/>
      <protection locked="0"/>
    </xf>
    <xf numFmtId="3" fontId="17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5" xfId="0" applyNumberFormat="1" applyFont="1" applyFill="1" applyBorder="1" applyAlignment="1" applyProtection="1">
      <alignment horizontal="right" vertical="center"/>
      <protection locked="0"/>
    </xf>
    <xf numFmtId="3" fontId="18" fillId="37" borderId="14" xfId="0" applyNumberFormat="1" applyFont="1" applyFill="1" applyBorder="1" applyAlignment="1" applyProtection="1">
      <alignment horizontal="right" vertical="center"/>
      <protection locked="0"/>
    </xf>
    <xf numFmtId="3" fontId="0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0" xfId="0" applyFill="1" applyAlignment="1">
      <alignment vertical="top" wrapText="1"/>
    </xf>
    <xf numFmtId="0" fontId="7" fillId="36" borderId="16" xfId="0" applyFont="1" applyFill="1" applyBorder="1" applyAlignment="1">
      <alignment vertical="center" wrapText="1"/>
    </xf>
    <xf numFmtId="0" fontId="20" fillId="36" borderId="11" xfId="0" applyFont="1" applyFill="1" applyBorder="1" applyAlignment="1" applyProtection="1">
      <alignment horizontal="left" vertical="top" wrapText="1"/>
      <protection locked="0"/>
    </xf>
    <xf numFmtId="3" fontId="2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36" borderId="0" xfId="0" applyFont="1" applyFill="1" applyAlignment="1">
      <alignment vertical="top" wrapText="1"/>
    </xf>
    <xf numFmtId="49" fontId="3" fillId="36" borderId="0" xfId="0" applyNumberFormat="1" applyFont="1" applyFill="1" applyAlignment="1">
      <alignment horizontal="center" vertical="center" wrapText="1"/>
    </xf>
    <xf numFmtId="0" fontId="3" fillId="36" borderId="11" xfId="61" applyNumberFormat="1" applyFont="1" applyFill="1" applyBorder="1" applyAlignment="1" applyProtection="1">
      <alignment horizontal="left" vertical="top" wrapText="1"/>
      <protection locked="0"/>
    </xf>
    <xf numFmtId="0" fontId="0" fillId="0" borderId="0" xfId="58">
      <alignment/>
      <protection/>
    </xf>
    <xf numFmtId="0" fontId="68" fillId="0" borderId="0" xfId="58" applyFont="1">
      <alignment/>
      <protection/>
    </xf>
    <xf numFmtId="0" fontId="0" fillId="0" borderId="17" xfId="58" applyBorder="1">
      <alignment/>
      <protection/>
    </xf>
    <xf numFmtId="0" fontId="0" fillId="0" borderId="0" xfId="58" applyBorder="1">
      <alignment/>
      <protection/>
    </xf>
    <xf numFmtId="0" fontId="0" fillId="0" borderId="18" xfId="58" applyBorder="1">
      <alignment/>
      <protection/>
    </xf>
    <xf numFmtId="0" fontId="0" fillId="0" borderId="0" xfId="58" applyAlignment="1">
      <alignment vertical="center"/>
      <protection/>
    </xf>
    <xf numFmtId="0" fontId="0" fillId="0" borderId="17" xfId="58" applyBorder="1" applyAlignment="1">
      <alignment vertical="center"/>
      <protection/>
    </xf>
    <xf numFmtId="0" fontId="0" fillId="0" borderId="0" xfId="58" applyBorder="1" applyAlignment="1">
      <alignment vertical="center"/>
      <protection/>
    </xf>
    <xf numFmtId="0" fontId="0" fillId="0" borderId="18" xfId="58" applyBorder="1" applyAlignment="1">
      <alignment vertical="center"/>
      <protection/>
    </xf>
    <xf numFmtId="0" fontId="68" fillId="0" borderId="0" xfId="58" applyFont="1" applyAlignment="1">
      <alignment vertical="center"/>
      <protection/>
    </xf>
    <xf numFmtId="0" fontId="0" fillId="0" borderId="0" xfId="58" applyFont="1" applyAlignment="1">
      <alignment vertical="center"/>
      <protection/>
    </xf>
    <xf numFmtId="0" fontId="0" fillId="0" borderId="0" xfId="58" applyAlignment="1">
      <alignment horizontal="left" vertical="center"/>
      <protection/>
    </xf>
    <xf numFmtId="0" fontId="0" fillId="0" borderId="0" xfId="58" applyFont="1">
      <alignment/>
      <protection/>
    </xf>
    <xf numFmtId="0" fontId="22" fillId="0" borderId="0" xfId="58" applyFont="1" applyAlignment="1">
      <alignment vertical="top" wrapText="1"/>
      <protection/>
    </xf>
    <xf numFmtId="0" fontId="22" fillId="0" borderId="0" xfId="58" applyFont="1" applyAlignment="1">
      <alignment vertical="top"/>
      <protection/>
    </xf>
    <xf numFmtId="0" fontId="0" fillId="0" borderId="19" xfId="58" applyBorder="1" applyAlignment="1">
      <alignment vertical="center"/>
      <protection/>
    </xf>
    <xf numFmtId="0" fontId="0" fillId="0" borderId="20" xfId="58" applyFont="1" applyBorder="1" applyAlignment="1">
      <alignment vertical="center"/>
      <protection/>
    </xf>
    <xf numFmtId="0" fontId="60" fillId="0" borderId="0" xfId="54" applyAlignment="1">
      <alignment horizontal="left" vertical="center" indent="2"/>
    </xf>
    <xf numFmtId="0" fontId="0" fillId="0" borderId="20" xfId="58" applyBorder="1" applyAlignment="1">
      <alignment vertical="center"/>
      <protection/>
    </xf>
    <xf numFmtId="0" fontId="0" fillId="0" borderId="21" xfId="58" applyFont="1" applyBorder="1" applyAlignment="1">
      <alignment vertical="center"/>
      <protection/>
    </xf>
    <xf numFmtId="0" fontId="23" fillId="0" borderId="0" xfId="58" applyFont="1" applyAlignment="1">
      <alignment vertical="center"/>
      <protection/>
    </xf>
    <xf numFmtId="0" fontId="0" fillId="0" borderId="22" xfId="58" applyBorder="1">
      <alignment/>
      <protection/>
    </xf>
    <xf numFmtId="0" fontId="0" fillId="0" borderId="23" xfId="58" applyBorder="1">
      <alignment/>
      <protection/>
    </xf>
    <xf numFmtId="0" fontId="0" fillId="0" borderId="24" xfId="58" applyBorder="1">
      <alignment/>
      <protection/>
    </xf>
    <xf numFmtId="0" fontId="0" fillId="36" borderId="0" xfId="58" applyFont="1" applyFill="1" applyAlignment="1" applyProtection="1">
      <alignment horizontal="right" vertical="top" wrapText="1"/>
      <protection locked="0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Border="1" applyAlignment="1" applyProtection="1">
      <alignment horizontal="center"/>
      <protection locked="0"/>
    </xf>
    <xf numFmtId="0" fontId="3" fillId="36" borderId="0" xfId="58" applyFont="1" applyFill="1" applyBorder="1" applyAlignment="1">
      <alignment horizontal="center" vertical="top" wrapText="1"/>
      <protection/>
    </xf>
    <xf numFmtId="0" fontId="0" fillId="36" borderId="0" xfId="58" applyFont="1" applyFill="1" applyAlignment="1" applyProtection="1">
      <alignment horizontal="right"/>
      <protection locked="0"/>
    </xf>
    <xf numFmtId="0" fontId="3" fillId="36" borderId="0" xfId="58" applyFont="1" applyFill="1" applyAlignment="1" applyProtection="1">
      <alignment horizontal="left"/>
      <protection locked="0"/>
    </xf>
    <xf numFmtId="0" fontId="3" fillId="36" borderId="0" xfId="58" applyFont="1" applyFill="1" applyBorder="1">
      <alignment/>
      <protection/>
    </xf>
    <xf numFmtId="0" fontId="3" fillId="36" borderId="0" xfId="58" applyFont="1" applyFill="1" applyAlignment="1">
      <alignment horizontal="left"/>
      <protection/>
    </xf>
    <xf numFmtId="0" fontId="0" fillId="36" borderId="11" xfId="58" applyFont="1" applyFill="1" applyBorder="1" applyAlignment="1" applyProtection="1">
      <alignment horizontal="center" vertical="center" wrapText="1"/>
      <protection locked="0"/>
    </xf>
    <xf numFmtId="3" fontId="3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7" borderId="11" xfId="58" applyNumberFormat="1" applyFont="1" applyFill="1" applyBorder="1" applyAlignment="1" applyProtection="1">
      <alignment horizontal="right" vertical="center"/>
      <protection locked="0"/>
    </xf>
    <xf numFmtId="3" fontId="0" fillId="0" borderId="11" xfId="58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58" applyNumberFormat="1" applyFont="1" applyFill="1" applyBorder="1" applyAlignment="1" applyProtection="1">
      <alignment horizontal="right" vertical="center"/>
      <protection locked="0"/>
    </xf>
    <xf numFmtId="0" fontId="3" fillId="38" borderId="11" xfId="58" applyFont="1" applyFill="1" applyBorder="1" applyProtection="1">
      <alignment/>
      <protection locked="0"/>
    </xf>
    <xf numFmtId="0" fontId="3" fillId="38" borderId="11" xfId="58" applyFont="1" applyFill="1" applyBorder="1" applyAlignment="1" applyProtection="1">
      <alignment horizontal="left" vertical="top" wrapText="1"/>
      <protection locked="0"/>
    </xf>
    <xf numFmtId="3" fontId="0" fillId="38" borderId="11" xfId="58" applyNumberFormat="1" applyFill="1" applyBorder="1" applyAlignment="1" applyProtection="1">
      <alignment horizontal="right" vertical="center"/>
      <protection locked="0"/>
    </xf>
    <xf numFmtId="0" fontId="19" fillId="38" borderId="11" xfId="58" applyFont="1" applyFill="1" applyBorder="1" applyAlignment="1" applyProtection="1">
      <alignment horizontal="left" vertical="center" wrapText="1"/>
      <protection locked="0"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5" xfId="58" applyFont="1" applyBorder="1" applyAlignment="1" applyProtection="1">
      <alignment vertical="center"/>
      <protection locked="0"/>
    </xf>
    <xf numFmtId="0" fontId="3" fillId="0" borderId="26" xfId="58" applyFont="1" applyBorder="1" applyAlignment="1" applyProtection="1">
      <alignment horizontal="left" vertical="center"/>
      <protection locked="0"/>
    </xf>
    <xf numFmtId="0" fontId="3" fillId="0" borderId="11" xfId="61" applyNumberFormat="1" applyFont="1" applyFill="1" applyBorder="1" applyAlignment="1" applyProtection="1">
      <alignment horizontal="left" vertical="top" wrapText="1"/>
      <protection locked="0"/>
    </xf>
    <xf numFmtId="0" fontId="0" fillId="0" borderId="11" xfId="61" applyNumberFormat="1" applyFont="1" applyFill="1" applyBorder="1" applyAlignment="1" applyProtection="1">
      <alignment horizontal="left" vertical="top" wrapText="1"/>
      <protection locked="0"/>
    </xf>
    <xf numFmtId="0" fontId="0" fillId="0" borderId="11" xfId="61" applyNumberFormat="1" applyFont="1" applyFill="1" applyBorder="1" applyAlignment="1" applyProtection="1">
      <alignment horizontal="left" vertical="top" wrapText="1"/>
      <protection locked="0"/>
    </xf>
    <xf numFmtId="0" fontId="3" fillId="0" borderId="11" xfId="61" applyNumberFormat="1" applyFont="1" applyFill="1" applyBorder="1" applyAlignment="1" applyProtection="1">
      <alignment horizontal="left" vertical="top" wrapText="1"/>
      <protection locked="0"/>
    </xf>
    <xf numFmtId="0" fontId="19" fillId="0" borderId="11" xfId="58" applyFont="1" applyFill="1" applyBorder="1" applyAlignment="1" applyProtection="1">
      <alignment horizontal="left" vertical="top" wrapText="1"/>
      <protection locked="0"/>
    </xf>
    <xf numFmtId="0" fontId="0" fillId="0" borderId="11" xfId="58" applyNumberFormat="1" applyFont="1" applyFill="1" applyBorder="1" applyAlignment="1" applyProtection="1">
      <alignment horizontal="left" vertical="top" wrapText="1" shrinkToFit="1"/>
      <protection locked="0"/>
    </xf>
    <xf numFmtId="0" fontId="19" fillId="0" borderId="11" xfId="61" applyNumberFormat="1" applyFont="1" applyFill="1" applyBorder="1" applyAlignment="1" applyProtection="1">
      <alignment horizontal="left" vertical="top" wrapText="1"/>
      <protection locked="0"/>
    </xf>
    <xf numFmtId="3" fontId="3" fillId="37" borderId="11" xfId="58" applyNumberFormat="1" applyFont="1" applyFill="1" applyBorder="1" applyAlignment="1" applyProtection="1">
      <alignment horizontal="right" vertical="center"/>
      <protection locked="0"/>
    </xf>
    <xf numFmtId="0" fontId="0" fillId="0" borderId="11" xfId="58" applyFont="1" applyFill="1" applyBorder="1" applyAlignment="1" applyProtection="1">
      <alignment horizontal="left" vertical="top" wrapText="1"/>
      <protection locked="0"/>
    </xf>
    <xf numFmtId="0" fontId="6" fillId="0" borderId="11" xfId="58" applyFont="1" applyFill="1" applyBorder="1" applyAlignment="1" applyProtection="1">
      <alignment horizontal="left" vertical="top" wrapText="1"/>
      <protection locked="0"/>
    </xf>
    <xf numFmtId="0" fontId="3" fillId="0" borderId="11" xfId="58" applyFont="1" applyFill="1" applyBorder="1" applyAlignment="1" applyProtection="1">
      <alignment horizontal="left" vertical="top" wrapText="1"/>
      <protection locked="0"/>
    </xf>
    <xf numFmtId="0" fontId="5" fillId="0" borderId="11" xfId="58" applyFont="1" applyFill="1" applyBorder="1" applyAlignment="1" applyProtection="1">
      <alignment horizontal="left" vertical="top" wrapText="1"/>
      <protection locked="0"/>
    </xf>
    <xf numFmtId="0" fontId="0" fillId="36" borderId="0" xfId="58" applyFill="1" applyAlignment="1" applyProtection="1">
      <alignment horizontal="right" vertical="center" wrapText="1"/>
      <protection/>
    </xf>
    <xf numFmtId="0" fontId="0" fillId="35" borderId="0" xfId="58" applyFill="1" applyProtection="1">
      <alignment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0" fillId="36" borderId="0" xfId="58" applyFill="1" applyAlignment="1" applyProtection="1">
      <alignment horizontal="right"/>
      <protection/>
    </xf>
    <xf numFmtId="49" fontId="17" fillId="36" borderId="0" xfId="58" applyNumberFormat="1" applyFont="1" applyFill="1" applyAlignment="1" applyProtection="1">
      <alignment horizontal="center" vertical="center" wrapText="1"/>
      <protection/>
    </xf>
    <xf numFmtId="0" fontId="0" fillId="36" borderId="0" xfId="58" applyFont="1" applyFill="1" applyAlignment="1" applyProtection="1">
      <alignment horizontal="right"/>
      <protection/>
    </xf>
    <xf numFmtId="0" fontId="3" fillId="36" borderId="0" xfId="58" applyFont="1" applyFill="1" applyAlignment="1" applyProtection="1">
      <alignment horizontal="left"/>
      <protection/>
    </xf>
    <xf numFmtId="0" fontId="0" fillId="36" borderId="0" xfId="58" applyFill="1" applyProtection="1">
      <alignment/>
      <protection/>
    </xf>
    <xf numFmtId="0" fontId="0" fillId="35" borderId="0" xfId="58" applyFont="1" applyFill="1" applyProtection="1">
      <alignment/>
      <protection/>
    </xf>
    <xf numFmtId="0" fontId="14" fillId="36" borderId="11" xfId="58" applyFont="1" applyFill="1" applyBorder="1" applyAlignment="1" applyProtection="1">
      <alignment horizontal="center" vertical="center" wrapText="1" shrinkToFi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4" fillId="35" borderId="0" xfId="58" applyFont="1" applyFill="1" applyAlignment="1" applyProtection="1">
      <alignment horizontal="center" vertical="center" wrapText="1"/>
      <protection/>
    </xf>
    <xf numFmtId="0" fontId="16" fillId="35" borderId="0" xfId="58" applyFont="1" applyFill="1" applyProtection="1">
      <alignment/>
      <protection/>
    </xf>
    <xf numFmtId="0" fontId="0" fillId="36" borderId="0" xfId="58" applyFont="1" applyFill="1" applyProtection="1">
      <alignment/>
      <protection/>
    </xf>
    <xf numFmtId="0" fontId="0" fillId="36" borderId="0" xfId="58" applyFont="1" applyFill="1" applyAlignment="1" applyProtection="1">
      <alignment horizontal="right" vertical="top" wrapText="1"/>
      <protection/>
    </xf>
    <xf numFmtId="0" fontId="3" fillId="36" borderId="0" xfId="58" applyFont="1" applyFill="1" applyBorder="1" applyAlignment="1" applyProtection="1">
      <alignment horizontal="center" vertical="top" wrapText="1"/>
      <protection/>
    </xf>
    <xf numFmtId="49" fontId="3" fillId="36" borderId="0" xfId="58" applyNumberFormat="1" applyFont="1" applyFill="1" applyBorder="1" applyAlignment="1" applyProtection="1">
      <alignment horizontal="left" vertical="top" wrapText="1"/>
      <protection/>
    </xf>
    <xf numFmtId="0" fontId="3" fillId="36" borderId="0" xfId="58" applyFont="1" applyFill="1" applyBorder="1" applyProtection="1">
      <alignment/>
      <protection/>
    </xf>
    <xf numFmtId="0" fontId="0" fillId="36" borderId="0" xfId="58" applyFont="1" applyFill="1" applyBorder="1" applyProtection="1">
      <alignment/>
      <protection/>
    </xf>
    <xf numFmtId="0" fontId="8" fillId="36" borderId="0" xfId="58" applyFont="1" applyFill="1" applyAlignment="1" applyProtection="1">
      <alignment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/>
    </xf>
    <xf numFmtId="0" fontId="16" fillId="35" borderId="0" xfId="58" applyFont="1" applyFill="1" applyAlignment="1" applyProtection="1">
      <alignment horizontal="center"/>
      <protection/>
    </xf>
    <xf numFmtId="0" fontId="3" fillId="0" borderId="0" xfId="58" applyFont="1" applyProtection="1">
      <alignment/>
      <protection locked="0"/>
    </xf>
    <xf numFmtId="3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36" borderId="11" xfId="0" applyFont="1" applyFill="1" applyBorder="1" applyAlignment="1" applyProtection="1">
      <alignment horizontal="left" vertical="top" wrapText="1"/>
      <protection locked="0"/>
    </xf>
    <xf numFmtId="3" fontId="2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6" borderId="0" xfId="58" applyFont="1" applyFill="1" applyAlignment="1" applyProtection="1">
      <alignment horizontal="center" vertical="center" wrapTex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9" fillId="38" borderId="11" xfId="58" applyFont="1" applyFill="1" applyBorder="1" applyAlignment="1" applyProtection="1">
      <alignment horizontal="left" vertical="center" wrapText="1"/>
      <protection/>
    </xf>
    <xf numFmtId="3" fontId="0" fillId="38" borderId="11" xfId="58" applyNumberFormat="1" applyFill="1" applyBorder="1" applyAlignment="1" applyProtection="1">
      <alignment horizontal="right" vertical="center"/>
      <protection/>
    </xf>
    <xf numFmtId="0" fontId="3" fillId="36" borderId="11" xfId="61" applyNumberFormat="1" applyFont="1" applyFill="1" applyBorder="1" applyAlignment="1" applyProtection="1">
      <alignment horizontal="left" vertical="center" wrapText="1"/>
      <protection/>
    </xf>
    <xf numFmtId="3" fontId="3" fillId="36" borderId="11" xfId="58" applyNumberFormat="1" applyFont="1" applyFill="1" applyBorder="1" applyAlignment="1" applyProtection="1">
      <alignment horizontal="right" vertical="center"/>
      <protection/>
    </xf>
    <xf numFmtId="0" fontId="0" fillId="36" borderId="11" xfId="61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ill="1" applyBorder="1" applyAlignment="1" applyProtection="1">
      <alignment horizontal="right" vertical="center"/>
      <protection/>
    </xf>
    <xf numFmtId="0" fontId="0" fillId="36" borderId="11" xfId="61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ont="1" applyFill="1" applyBorder="1" applyAlignment="1" applyProtection="1">
      <alignment horizontal="right" vertical="center"/>
      <protection/>
    </xf>
    <xf numFmtId="0" fontId="3" fillId="35" borderId="0" xfId="58" applyFont="1" applyFill="1" applyProtection="1">
      <alignment/>
      <protection/>
    </xf>
    <xf numFmtId="0" fontId="0" fillId="0" borderId="11" xfId="58" applyFont="1" applyBorder="1" applyAlignment="1" applyProtection="1">
      <alignment horizontal="left" vertical="center" wrapText="1"/>
      <protection/>
    </xf>
    <xf numFmtId="0" fontId="3" fillId="36" borderId="11" xfId="61" applyNumberFormat="1" applyFont="1" applyFill="1" applyBorder="1" applyAlignment="1" applyProtection="1">
      <alignment horizontal="left" vertical="center" wrapText="1"/>
      <protection/>
    </xf>
    <xf numFmtId="0" fontId="3" fillId="38" borderId="11" xfId="58" applyFont="1" applyFill="1" applyBorder="1" applyAlignment="1" applyProtection="1">
      <alignment horizontal="left" vertical="center" wrapText="1"/>
      <protection/>
    </xf>
    <xf numFmtId="3" fontId="3" fillId="38" borderId="11" xfId="58" applyNumberFormat="1" applyFont="1" applyFill="1" applyBorder="1" applyProtection="1">
      <alignment/>
      <protection/>
    </xf>
    <xf numFmtId="0" fontId="19" fillId="36" borderId="11" xfId="58" applyFont="1" applyFill="1" applyBorder="1" applyAlignment="1" applyProtection="1">
      <alignment horizontal="left" vertical="center" wrapText="1"/>
      <protection/>
    </xf>
    <xf numFmtId="0" fontId="0" fillId="36" borderId="11" xfId="58" applyFill="1" applyBorder="1" applyAlignment="1" applyProtection="1">
      <alignment horizontal="left" vertical="center" wrapText="1"/>
      <protection/>
    </xf>
    <xf numFmtId="0" fontId="0" fillId="36" borderId="11" xfId="58" applyNumberFormat="1" applyFont="1" applyFill="1" applyBorder="1" applyAlignment="1" applyProtection="1">
      <alignment horizontal="left" vertical="center" wrapText="1" shrinkToFit="1"/>
      <protection/>
    </xf>
    <xf numFmtId="0" fontId="19" fillId="36" borderId="11" xfId="61" applyNumberFormat="1" applyFont="1" applyFill="1" applyBorder="1" applyAlignment="1" applyProtection="1">
      <alignment horizontal="left" vertical="center" wrapText="1"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6" borderId="0" xfId="0" applyFont="1" applyFill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/>
      <protection/>
    </xf>
    <xf numFmtId="0" fontId="0" fillId="36" borderId="0" xfId="0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Alignment="1" applyProtection="1">
      <alignment horizontal="right"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2" fillId="36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 horizontal="center" vertical="center" wrapText="1"/>
      <protection/>
    </xf>
    <xf numFmtId="0" fontId="2" fillId="35" borderId="0" xfId="0" applyFont="1" applyFill="1" applyAlignment="1" applyProtection="1">
      <alignment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center" vertical="center"/>
      <protection/>
    </xf>
    <xf numFmtId="0" fontId="11" fillId="36" borderId="11" xfId="0" applyFont="1" applyFill="1" applyBorder="1" applyAlignment="1" applyProtection="1">
      <alignment horizontal="center" vertical="center" wrapText="1"/>
      <protection/>
    </xf>
    <xf numFmtId="0" fontId="0" fillId="36" borderId="11" xfId="58" applyFont="1" applyFill="1" applyBorder="1" applyAlignment="1" applyProtection="1">
      <alignment horizontal="center" vertical="center" wrapText="1"/>
      <protection/>
    </xf>
    <xf numFmtId="0" fontId="3" fillId="0" borderId="0" xfId="58" applyFo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11" xfId="58" applyFont="1" applyFill="1" applyBorder="1" applyAlignment="1" applyProtection="1">
      <alignment horizontal="left" vertical="top" wrapText="1"/>
      <protection/>
    </xf>
    <xf numFmtId="3" fontId="0" fillId="37" borderId="11" xfId="58" applyNumberFormat="1" applyFont="1" applyFill="1" applyBorder="1" applyAlignment="1" applyProtection="1">
      <alignment horizontal="right" vertical="center"/>
      <protection/>
    </xf>
    <xf numFmtId="3" fontId="0" fillId="0" borderId="11" xfId="58" applyNumberFormat="1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 applyProtection="1">
      <alignment horizontal="left" vertical="top" wrapText="1"/>
      <protection/>
    </xf>
    <xf numFmtId="0" fontId="6" fillId="0" borderId="11" xfId="58" applyFont="1" applyFill="1" applyBorder="1" applyAlignment="1" applyProtection="1">
      <alignment horizontal="left" vertical="top" wrapText="1"/>
      <protection/>
    </xf>
    <xf numFmtId="3" fontId="3" fillId="0" borderId="11" xfId="58" applyNumberFormat="1" applyFont="1" applyFill="1" applyBorder="1" applyAlignment="1" applyProtection="1">
      <alignment horizontal="right" vertical="center"/>
      <protection/>
    </xf>
    <xf numFmtId="0" fontId="0" fillId="39" borderId="0" xfId="0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Border="1" applyAlignment="1" applyProtection="1">
      <alignment vertical="top" wrapText="1"/>
      <protection/>
    </xf>
    <xf numFmtId="0" fontId="14" fillId="36" borderId="11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Alignment="1" applyProtection="1">
      <alignment horizontal="center" vertical="center" wrapText="1"/>
      <protection/>
    </xf>
    <xf numFmtId="0" fontId="20" fillId="36" borderId="11" xfId="0" applyFont="1" applyFill="1" applyBorder="1" applyAlignment="1" applyProtection="1">
      <alignment horizontal="left" vertical="top" wrapText="1"/>
      <protection/>
    </xf>
    <xf numFmtId="3" fontId="20" fillId="36" borderId="11" xfId="0" applyNumberFormat="1" applyFont="1" applyFill="1" applyBorder="1" applyAlignment="1" applyProtection="1">
      <alignment horizontal="right" vertical="center" wrapText="1"/>
      <protection/>
    </xf>
    <xf numFmtId="0" fontId="3" fillId="36" borderId="11" xfId="0" applyFont="1" applyFill="1" applyBorder="1" applyAlignment="1" applyProtection="1">
      <alignment horizontal="left" vertical="top" wrapText="1"/>
      <protection/>
    </xf>
    <xf numFmtId="3" fontId="3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11" xfId="0" applyFont="1" applyFill="1" applyBorder="1" applyAlignment="1" applyProtection="1">
      <alignment horizontal="left" vertical="top" wrapText="1"/>
      <protection/>
    </xf>
    <xf numFmtId="3" fontId="0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27" xfId="0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18" fillId="36" borderId="0" xfId="0" applyFont="1" applyFill="1" applyAlignment="1" applyProtection="1">
      <alignment vertical="top" wrapText="1"/>
      <protection/>
    </xf>
    <xf numFmtId="0" fontId="0" fillId="36" borderId="0" xfId="0" applyFill="1" applyAlignment="1" applyProtection="1">
      <alignment horizontal="right"/>
      <protection/>
    </xf>
    <xf numFmtId="0" fontId="7" fillId="36" borderId="0" xfId="0" applyFont="1" applyFill="1" applyBorder="1" applyAlignment="1" applyProtection="1">
      <alignment vertical="center" wrapText="1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left" vertical="top" wrapText="1"/>
      <protection/>
    </xf>
    <xf numFmtId="3" fontId="17" fillId="36" borderId="12" xfId="0" applyNumberFormat="1" applyFont="1" applyFill="1" applyBorder="1" applyAlignment="1" applyProtection="1">
      <alignment horizontal="right" vertical="center"/>
      <protection/>
    </xf>
    <xf numFmtId="3" fontId="3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2" xfId="0" applyFont="1" applyFill="1" applyBorder="1" applyAlignment="1" applyProtection="1">
      <alignment horizontal="left" vertical="top" wrapText="1"/>
      <protection/>
    </xf>
    <xf numFmtId="3" fontId="18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5" xfId="0" applyFont="1" applyFill="1" applyBorder="1" applyAlignment="1" applyProtection="1">
      <alignment horizontal="left" vertical="top" wrapText="1"/>
      <protection/>
    </xf>
    <xf numFmtId="3" fontId="18" fillId="36" borderId="15" xfId="0" applyNumberFormat="1" applyFont="1" applyFill="1" applyBorder="1" applyAlignment="1" applyProtection="1">
      <alignment horizontal="right" vertical="center"/>
      <protection/>
    </xf>
    <xf numFmtId="0" fontId="3" fillId="36" borderId="13" xfId="0" applyFont="1" applyFill="1" applyBorder="1" applyAlignment="1" applyProtection="1">
      <alignment horizontal="left" vertical="top" wrapText="1"/>
      <protection/>
    </xf>
    <xf numFmtId="3" fontId="17" fillId="36" borderId="13" xfId="0" applyNumberFormat="1" applyFont="1" applyFill="1" applyBorder="1" applyAlignment="1" applyProtection="1">
      <alignment horizontal="right" vertical="center"/>
      <protection/>
    </xf>
    <xf numFmtId="3" fontId="18" fillId="36" borderId="14" xfId="0" applyNumberFormat="1" applyFont="1" applyFill="1" applyBorder="1" applyAlignment="1" applyProtection="1">
      <alignment horizontal="right" vertical="center"/>
      <protection/>
    </xf>
    <xf numFmtId="3" fontId="3" fillId="36" borderId="14" xfId="0" applyNumberFormat="1" applyFont="1" applyFill="1" applyBorder="1" applyAlignment="1" applyProtection="1">
      <alignment horizontal="right" vertical="center"/>
      <protection/>
    </xf>
    <xf numFmtId="0" fontId="3" fillId="0" borderId="28" xfId="58" applyFont="1" applyBorder="1" applyAlignment="1" applyProtection="1">
      <alignment vertical="center"/>
      <protection/>
    </xf>
    <xf numFmtId="0" fontId="3" fillId="0" borderId="29" xfId="58" applyFont="1" applyBorder="1" applyAlignment="1" applyProtection="1">
      <alignment vertical="center"/>
      <protection/>
    </xf>
    <xf numFmtId="0" fontId="3" fillId="0" borderId="28" xfId="58" applyFont="1" applyBorder="1" applyAlignment="1" applyProtection="1">
      <alignment horizontal="left" vertical="center"/>
      <protection/>
    </xf>
    <xf numFmtId="0" fontId="3" fillId="0" borderId="29" xfId="58" applyFont="1" applyBorder="1" applyAlignment="1" applyProtection="1">
      <alignment horizontal="left" vertical="center"/>
      <protection/>
    </xf>
    <xf numFmtId="0" fontId="0" fillId="0" borderId="30" xfId="58" applyFont="1" applyBorder="1" applyAlignment="1" applyProtection="1">
      <alignment vertical="center"/>
      <protection/>
    </xf>
    <xf numFmtId="0" fontId="0" fillId="0" borderId="31" xfId="58" applyBorder="1" applyAlignment="1" applyProtection="1">
      <alignment horizontal="left" vertical="center"/>
      <protection/>
    </xf>
    <xf numFmtId="0" fontId="0" fillId="0" borderId="32" xfId="58" applyBorder="1" applyAlignment="1" applyProtection="1">
      <alignment horizontal="left" vertical="center"/>
      <protection/>
    </xf>
    <xf numFmtId="0" fontId="0" fillId="0" borderId="33" xfId="58" applyBorder="1" applyAlignment="1" applyProtection="1">
      <alignment horizontal="left" vertical="center"/>
      <protection/>
    </xf>
    <xf numFmtId="0" fontId="3" fillId="36" borderId="12" xfId="0" applyFont="1" applyFill="1" applyBorder="1" applyAlignment="1" applyProtection="1">
      <alignment horizontal="left" vertical="top" wrapText="1"/>
      <protection locked="0"/>
    </xf>
    <xf numFmtId="0" fontId="0" fillId="36" borderId="12" xfId="0" applyFill="1" applyBorder="1" applyAlignment="1" applyProtection="1">
      <alignment horizontal="left" vertical="top" wrapText="1"/>
      <protection locked="0"/>
    </xf>
    <xf numFmtId="0" fontId="0" fillId="36" borderId="15" xfId="0" applyFill="1" applyBorder="1" applyAlignment="1" applyProtection="1">
      <alignment horizontal="left" vertical="top" wrapText="1"/>
      <protection locked="0"/>
    </xf>
    <xf numFmtId="0" fontId="3" fillId="36" borderId="13" xfId="0" applyFont="1" applyFill="1" applyBorder="1" applyAlignment="1" applyProtection="1">
      <alignment horizontal="left" vertical="top" wrapText="1"/>
      <protection locked="0"/>
    </xf>
    <xf numFmtId="0" fontId="0" fillId="36" borderId="14" xfId="0" applyFill="1" applyBorder="1" applyAlignment="1" applyProtection="1">
      <alignment horizontal="left" vertical="top" wrapText="1"/>
      <protection locked="0"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4" fontId="26" fillId="0" borderId="0" xfId="0" applyNumberFormat="1" applyFont="1" applyAlignment="1">
      <alignment/>
    </xf>
    <xf numFmtId="0" fontId="26" fillId="0" borderId="37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38" xfId="0" applyFont="1" applyBorder="1" applyAlignment="1">
      <alignment/>
    </xf>
    <xf numFmtId="0" fontId="26" fillId="0" borderId="9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4" fontId="27" fillId="0" borderId="0" xfId="0" applyNumberFormat="1" applyFont="1" applyAlignment="1">
      <alignment/>
    </xf>
    <xf numFmtId="0" fontId="26" fillId="0" borderId="38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39" xfId="0" applyFon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28" fillId="0" borderId="16" xfId="0" applyFont="1" applyBorder="1" applyAlignment="1">
      <alignment horizontal="left"/>
    </xf>
    <xf numFmtId="0" fontId="28" fillId="0" borderId="0" xfId="0" applyFont="1" applyAlignment="1">
      <alignment horizontal="center"/>
    </xf>
    <xf numFmtId="3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4" fontId="28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3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2" xfId="0" applyFont="1" applyFill="1" applyBorder="1" applyAlignment="1">
      <alignment horizontal="center" wrapText="1"/>
    </xf>
    <xf numFmtId="0" fontId="26" fillId="0" borderId="0" xfId="0" applyFont="1" applyAlignment="1">
      <alignment wrapText="1"/>
    </xf>
    <xf numFmtId="3" fontId="26" fillId="0" borderId="12" xfId="0" applyNumberFormat="1" applyFont="1" applyFill="1" applyBorder="1" applyAlignment="1">
      <alignment horizontal="center" wrapText="1"/>
    </xf>
    <xf numFmtId="3" fontId="26" fillId="0" borderId="12" xfId="0" applyNumberFormat="1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4" fontId="26" fillId="0" borderId="0" xfId="0" applyNumberFormat="1" applyFont="1" applyAlignment="1">
      <alignment horizontal="center"/>
    </xf>
    <xf numFmtId="0" fontId="26" fillId="0" borderId="12" xfId="0" applyFont="1" applyBorder="1" applyAlignment="1" quotePrefix="1">
      <alignment horizontal="center"/>
    </xf>
    <xf numFmtId="3" fontId="26" fillId="0" borderId="12" xfId="0" applyNumberFormat="1" applyFont="1" applyFill="1" applyBorder="1" applyAlignment="1">
      <alignment/>
    </xf>
    <xf numFmtId="4" fontId="69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4" fontId="26" fillId="15" borderId="0" xfId="0" applyNumberFormat="1" applyFont="1" applyFill="1" applyAlignment="1">
      <alignment/>
    </xf>
    <xf numFmtId="0" fontId="26" fillId="0" borderId="12" xfId="0" applyFont="1" applyFill="1" applyBorder="1" applyAlignment="1">
      <alignment/>
    </xf>
    <xf numFmtId="0" fontId="26" fillId="0" borderId="40" xfId="0" applyFont="1" applyBorder="1" applyAlignment="1">
      <alignment horizontal="center"/>
    </xf>
    <xf numFmtId="0" fontId="26" fillId="0" borderId="41" xfId="0" applyFont="1" applyBorder="1" applyAlignment="1">
      <alignment horizontal="left" wrapText="1"/>
    </xf>
    <xf numFmtId="0" fontId="26" fillId="0" borderId="41" xfId="0" applyFont="1" applyBorder="1" applyAlignment="1">
      <alignment horizontal="center"/>
    </xf>
    <xf numFmtId="3" fontId="29" fillId="0" borderId="0" xfId="0" applyNumberFormat="1" applyFont="1" applyFill="1" applyBorder="1" applyAlignment="1">
      <alignment/>
    </xf>
    <xf numFmtId="41" fontId="29" fillId="0" borderId="0" xfId="0" applyNumberFormat="1" applyFont="1" applyFill="1" applyBorder="1" applyAlignment="1">
      <alignment/>
    </xf>
    <xf numFmtId="0" fontId="26" fillId="0" borderId="35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3" fontId="26" fillId="0" borderId="35" xfId="0" applyNumberFormat="1" applyFont="1" applyFill="1" applyBorder="1" applyAlignment="1">
      <alignment/>
    </xf>
    <xf numFmtId="0" fontId="26" fillId="0" borderId="35" xfId="0" applyFont="1" applyFill="1" applyBorder="1" applyAlignment="1">
      <alignment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horizontal="center"/>
    </xf>
    <xf numFmtId="3" fontId="26" fillId="0" borderId="14" xfId="0" applyNumberFormat="1" applyFont="1" applyFill="1" applyBorder="1" applyAlignment="1">
      <alignment/>
    </xf>
    <xf numFmtId="0" fontId="26" fillId="0" borderId="14" xfId="0" applyFont="1" applyFill="1" applyBorder="1" applyAlignment="1">
      <alignment/>
    </xf>
    <xf numFmtId="3" fontId="26" fillId="0" borderId="0" xfId="0" applyNumberFormat="1" applyFont="1" applyAlignment="1">
      <alignment horizontal="center"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 horizontal="center"/>
    </xf>
    <xf numFmtId="3" fontId="26" fillId="0" borderId="16" xfId="0" applyNumberFormat="1" applyFont="1" applyFill="1" applyBorder="1" applyAlignment="1">
      <alignment/>
    </xf>
    <xf numFmtId="0" fontId="26" fillId="0" borderId="16" xfId="0" applyFont="1" applyFill="1" applyBorder="1" applyAlignment="1">
      <alignment/>
    </xf>
    <xf numFmtId="0" fontId="26" fillId="0" borderId="16" xfId="0" applyFont="1" applyBorder="1" applyAlignment="1">
      <alignment horizontal="left"/>
    </xf>
    <xf numFmtId="3" fontId="28" fillId="0" borderId="16" xfId="0" applyNumberFormat="1" applyFont="1" applyFill="1" applyBorder="1" applyAlignment="1">
      <alignment horizontal="left"/>
    </xf>
    <xf numFmtId="0" fontId="28" fillId="0" borderId="16" xfId="0" applyFont="1" applyBorder="1" applyAlignment="1">
      <alignment/>
    </xf>
    <xf numFmtId="3" fontId="28" fillId="0" borderId="16" xfId="0" applyNumberFormat="1" applyFont="1" applyFill="1" applyBorder="1" applyAlignment="1">
      <alignment/>
    </xf>
    <xf numFmtId="0" fontId="26" fillId="0" borderId="0" xfId="0" applyFont="1" applyBorder="1" applyAlignment="1" quotePrefix="1">
      <alignment horizontal="center"/>
    </xf>
    <xf numFmtId="0" fontId="26" fillId="0" borderId="12" xfId="0" applyFont="1" applyBorder="1" applyAlignment="1">
      <alignment/>
    </xf>
    <xf numFmtId="3" fontId="26" fillId="0" borderId="35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3" fontId="26" fillId="0" borderId="16" xfId="0" applyNumberFormat="1" applyFont="1" applyBorder="1" applyAlignment="1">
      <alignment/>
    </xf>
    <xf numFmtId="0" fontId="0" fillId="0" borderId="0" xfId="58" applyAlignment="1">
      <alignment horizontal="left" vertical="center"/>
      <protection/>
    </xf>
    <xf numFmtId="0" fontId="9" fillId="0" borderId="0" xfId="53" applyBorder="1" applyAlignment="1" applyProtection="1">
      <alignment horizontal="left" vertical="center"/>
      <protection locked="0"/>
    </xf>
    <xf numFmtId="0" fontId="9" fillId="0" borderId="18" xfId="53" applyBorder="1" applyAlignment="1" applyProtection="1">
      <alignment horizontal="left" vertical="center"/>
      <protection locked="0"/>
    </xf>
    <xf numFmtId="0" fontId="3" fillId="0" borderId="0" xfId="58" applyFont="1" applyAlignment="1">
      <alignment horizontal="left" vertical="center" indent="1"/>
      <protection/>
    </xf>
    <xf numFmtId="0" fontId="60" fillId="0" borderId="0" xfId="54" applyAlignment="1">
      <alignment horizontal="left" vertical="center" indent="2"/>
    </xf>
    <xf numFmtId="0" fontId="60" fillId="0" borderId="0" xfId="54" applyBorder="1" applyAlignment="1">
      <alignment horizontal="left" vertical="center" indent="2"/>
    </xf>
    <xf numFmtId="0" fontId="60" fillId="0" borderId="18" xfId="54" applyBorder="1" applyAlignment="1">
      <alignment horizontal="left" vertical="center" indent="2"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8" xfId="58" applyFont="1" applyBorder="1" applyAlignment="1" applyProtection="1">
      <alignment horizontal="left" vertical="center"/>
      <protection locked="0"/>
    </xf>
    <xf numFmtId="0" fontId="3" fillId="0" borderId="29" xfId="58" applyFont="1" applyBorder="1" applyAlignment="1" applyProtection="1">
      <alignment horizontal="left" vertical="center"/>
      <protection locked="0"/>
    </xf>
    <xf numFmtId="0" fontId="60" fillId="0" borderId="0" xfId="54" applyAlignment="1">
      <alignment horizontal="left" vertical="center"/>
    </xf>
    <xf numFmtId="0" fontId="4" fillId="0" borderId="0" xfId="58" applyFont="1" applyAlignment="1">
      <alignment horizontal="left" vertical="center"/>
      <protection/>
    </xf>
    <xf numFmtId="49" fontId="3" fillId="0" borderId="42" xfId="58" applyNumberFormat="1" applyFont="1" applyBorder="1" applyAlignment="1" applyProtection="1">
      <alignment horizontal="left" vertical="center"/>
      <protection locked="0"/>
    </xf>
    <xf numFmtId="49" fontId="3" fillId="0" borderId="43" xfId="58" applyNumberFormat="1" applyFont="1" applyBorder="1" applyAlignment="1" applyProtection="1">
      <alignment horizontal="left" vertical="center"/>
      <protection locked="0"/>
    </xf>
    <xf numFmtId="49" fontId="3" fillId="0" borderId="44" xfId="58" applyNumberFormat="1" applyFont="1" applyBorder="1" applyAlignment="1" applyProtection="1">
      <alignment horizontal="left" vertical="center"/>
      <protection locked="0"/>
    </xf>
    <xf numFmtId="0" fontId="15" fillId="0" borderId="45" xfId="58" applyFont="1" applyBorder="1" applyAlignment="1">
      <alignment horizontal="center" vertical="top"/>
      <protection/>
    </xf>
    <xf numFmtId="0" fontId="15" fillId="0" borderId="46" xfId="58" applyFont="1" applyBorder="1" applyAlignment="1">
      <alignment horizontal="center" vertical="top"/>
      <protection/>
    </xf>
    <xf numFmtId="0" fontId="15" fillId="0" borderId="47" xfId="58" applyFont="1" applyBorder="1" applyAlignment="1">
      <alignment horizontal="center" vertical="top"/>
      <protection/>
    </xf>
    <xf numFmtId="0" fontId="15" fillId="0" borderId="0" xfId="58" applyFont="1" applyAlignment="1">
      <alignment horizontal="center" vertical="top"/>
      <protection/>
    </xf>
    <xf numFmtId="0" fontId="21" fillId="0" borderId="17" xfId="58" applyFont="1" applyBorder="1" applyAlignment="1">
      <alignment horizontal="center" vertical="center"/>
      <protection/>
    </xf>
    <xf numFmtId="0" fontId="21" fillId="0" borderId="0" xfId="58" applyFont="1" applyBorder="1" applyAlignment="1">
      <alignment horizontal="center" vertical="center"/>
      <protection/>
    </xf>
    <xf numFmtId="0" fontId="21" fillId="0" borderId="18" xfId="58" applyFont="1" applyBorder="1" applyAlignment="1">
      <alignment horizontal="center" vertical="center"/>
      <protection/>
    </xf>
    <xf numFmtId="49" fontId="3" fillId="36" borderId="0" xfId="58" applyNumberFormat="1" applyFont="1" applyFill="1" applyAlignment="1" applyProtection="1">
      <alignment horizontal="left" vertical="center" wrapText="1"/>
      <protection/>
    </xf>
    <xf numFmtId="0" fontId="0" fillId="36" borderId="0" xfId="58" applyFont="1" applyFill="1" applyAlignment="1" applyProtection="1">
      <alignment horizontal="center" vertical="center" wrapText="1"/>
      <protection/>
    </xf>
    <xf numFmtId="0" fontId="2" fillId="36" borderId="23" xfId="58" applyFont="1" applyFill="1" applyBorder="1" applyAlignment="1" applyProtection="1">
      <alignment horizontal="center"/>
      <protection/>
    </xf>
    <xf numFmtId="0" fontId="7" fillId="36" borderId="0" xfId="58" applyFont="1" applyFill="1" applyAlignment="1" applyProtection="1">
      <alignment horizontal="center"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/>
    </xf>
    <xf numFmtId="0" fontId="4" fillId="36" borderId="11" xfId="58" applyFont="1" applyFill="1" applyBorder="1" applyAlignment="1" applyProtection="1">
      <alignment horizontal="center" vertical="center" wrapText="1"/>
      <protection/>
    </xf>
    <xf numFmtId="0" fontId="8" fillId="36" borderId="0" xfId="58" applyFont="1" applyFill="1" applyAlignment="1" applyProtection="1">
      <alignment horizontal="center" vertical="center" wrapText="1"/>
      <protection/>
    </xf>
    <xf numFmtId="0" fontId="2" fillId="36" borderId="23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49" fontId="3" fillId="36" borderId="0" xfId="58" applyNumberFormat="1" applyFont="1" applyFill="1" applyAlignment="1">
      <alignment horizontal="left" vertical="center" wrapText="1"/>
      <protection/>
    </xf>
    <xf numFmtId="0" fontId="17" fillId="36" borderId="12" xfId="0" applyFont="1" applyFill="1" applyBorder="1" applyAlignment="1">
      <alignment horizontal="center" vertical="center" wrapText="1"/>
    </xf>
    <xf numFmtId="0" fontId="7" fillId="36" borderId="0" xfId="0" applyFont="1" applyFill="1" applyAlignment="1">
      <alignment horizontal="center" vertical="center" wrapText="1"/>
    </xf>
    <xf numFmtId="0" fontId="3" fillId="36" borderId="0" xfId="0" applyFont="1" applyFill="1" applyAlignment="1">
      <alignment horizontal="center" vertical="center" wrapText="1"/>
    </xf>
    <xf numFmtId="49" fontId="3" fillId="36" borderId="0" xfId="0" applyNumberFormat="1" applyFont="1" applyFill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14" fillId="36" borderId="12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2" fillId="36" borderId="0" xfId="58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center" wrapText="1"/>
      <protection/>
    </xf>
    <xf numFmtId="0" fontId="3" fillId="36" borderId="0" xfId="0" applyFont="1" applyFill="1" applyBorder="1" applyAlignment="1" applyProtection="1">
      <alignment horizontal="left" vertical="center" wrapText="1"/>
      <protection/>
    </xf>
    <xf numFmtId="0" fontId="15" fillId="36" borderId="0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4" fillId="36" borderId="15" xfId="0" applyFont="1" applyFill="1" applyBorder="1" applyAlignment="1" applyProtection="1">
      <alignment horizontal="center" vertical="center" wrapText="1"/>
      <protection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0" fontId="7" fillId="36" borderId="0" xfId="0" applyFont="1" applyFill="1" applyAlignment="1" applyProtection="1">
      <alignment horizontal="center" vertical="center" wrapText="1"/>
      <protection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  <xf numFmtId="0" fontId="28" fillId="0" borderId="16" xfId="0" applyFont="1" applyBorder="1" applyAlignment="1">
      <alignment horizontal="left"/>
    </xf>
    <xf numFmtId="0" fontId="28" fillId="0" borderId="41" xfId="0" applyFont="1" applyBorder="1" applyAlignment="1">
      <alignment horizontal="left"/>
    </xf>
    <xf numFmtId="1" fontId="28" fillId="0" borderId="41" xfId="0" applyNumberFormat="1" applyFont="1" applyBorder="1" applyAlignment="1">
      <alignment horizontal="left"/>
    </xf>
    <xf numFmtId="0" fontId="28" fillId="0" borderId="0" xfId="0" applyFont="1" applyAlignment="1">
      <alignment horizontal="center"/>
    </xf>
    <xf numFmtId="0" fontId="26" fillId="0" borderId="12" xfId="0" applyFont="1" applyBorder="1" applyAlignment="1">
      <alignment horizontal="center" wrapText="1"/>
    </xf>
    <xf numFmtId="0" fontId="26" fillId="0" borderId="12" xfId="0" applyFont="1" applyBorder="1" applyAlignment="1">
      <alignment horizontal="center"/>
    </xf>
    <xf numFmtId="0" fontId="26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26" fillId="0" borderId="12" xfId="0" applyFont="1" applyBorder="1" applyAlignment="1">
      <alignment horizontal="left" wrapText="1"/>
    </xf>
    <xf numFmtId="0" fontId="28" fillId="0" borderId="12" xfId="0" applyFont="1" applyBorder="1" applyAlignment="1">
      <alignment horizontal="left" wrapText="1"/>
    </xf>
    <xf numFmtId="0" fontId="28" fillId="0" borderId="35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26" fillId="0" borderId="35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1" fontId="28" fillId="0" borderId="16" xfId="0" applyNumberFormat="1" applyFont="1" applyBorder="1" applyAlignment="1">
      <alignment horizontal="left"/>
    </xf>
    <xf numFmtId="0" fontId="26" fillId="0" borderId="16" xfId="0" applyFont="1" applyFill="1" applyBorder="1" applyAlignment="1">
      <alignment horizontal="center"/>
    </xf>
    <xf numFmtId="0" fontId="26" fillId="0" borderId="34" xfId="0" applyFont="1" applyBorder="1" applyAlignment="1">
      <alignment horizontal="center" wrapText="1"/>
    </xf>
    <xf numFmtId="0" fontId="26" fillId="0" borderId="36" xfId="0" applyFont="1" applyBorder="1" applyAlignment="1">
      <alignment horizontal="center" wrapText="1"/>
    </xf>
    <xf numFmtId="0" fontId="26" fillId="0" borderId="38" xfId="0" applyFont="1" applyBorder="1" applyAlignment="1">
      <alignment horizontal="center" wrapText="1"/>
    </xf>
    <xf numFmtId="0" fontId="26" fillId="0" borderId="39" xfId="0" applyFont="1" applyBorder="1" applyAlignment="1">
      <alignment horizontal="center" wrapText="1"/>
    </xf>
    <xf numFmtId="0" fontId="26" fillId="0" borderId="35" xfId="0" applyFont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3" fontId="26" fillId="0" borderId="12" xfId="0" applyNumberFormat="1" applyFont="1" applyFill="1" applyBorder="1" applyAlignment="1">
      <alignment horizontal="center" wrapText="1"/>
    </xf>
    <xf numFmtId="0" fontId="26" fillId="0" borderId="40" xfId="0" applyFont="1" applyBorder="1" applyAlignment="1">
      <alignment horizontal="center"/>
    </xf>
    <xf numFmtId="0" fontId="26" fillId="0" borderId="48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3" fontId="26" fillId="0" borderId="12" xfId="0" applyNumberFormat="1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40" xfId="0" applyFont="1" applyBorder="1" applyAlignment="1" quotePrefix="1">
      <alignment horizontal="center"/>
    </xf>
    <xf numFmtId="0" fontId="26" fillId="0" borderId="41" xfId="0" applyFont="1" applyBorder="1" applyAlignment="1" quotePrefix="1">
      <alignment horizontal="center"/>
    </xf>
    <xf numFmtId="0" fontId="26" fillId="0" borderId="48" xfId="0" applyFont="1" applyBorder="1" applyAlignment="1" quotePrefix="1">
      <alignment horizontal="center"/>
    </xf>
    <xf numFmtId="3" fontId="28" fillId="0" borderId="12" xfId="0" applyNumberFormat="1" applyFont="1" applyFill="1" applyBorder="1" applyAlignment="1">
      <alignment/>
    </xf>
    <xf numFmtId="0" fontId="26" fillId="0" borderId="12" xfId="0" applyFont="1" applyBorder="1" applyAlignment="1">
      <alignment horizontal="left"/>
    </xf>
    <xf numFmtId="3" fontId="26" fillId="0" borderId="12" xfId="0" applyNumberFormat="1" applyFont="1" applyFill="1" applyBorder="1" applyAlignment="1">
      <alignment/>
    </xf>
    <xf numFmtId="0" fontId="26" fillId="0" borderId="40" xfId="0" applyFont="1" applyBorder="1" applyAlignment="1">
      <alignment wrapText="1"/>
    </xf>
    <xf numFmtId="0" fontId="26" fillId="0" borderId="41" xfId="0" applyFont="1" applyBorder="1" applyAlignment="1">
      <alignment wrapText="1"/>
    </xf>
    <xf numFmtId="0" fontId="28" fillId="0" borderId="12" xfId="0" applyFont="1" applyBorder="1" applyAlignment="1">
      <alignment horizontal="left"/>
    </xf>
    <xf numFmtId="3" fontId="29" fillId="0" borderId="35" xfId="0" applyNumberFormat="1" applyFont="1" applyFill="1" applyBorder="1" applyAlignment="1">
      <alignment horizontal="center"/>
    </xf>
    <xf numFmtId="41" fontId="29" fillId="0" borderId="35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9" xfId="0" applyFont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BS" xfId="61"/>
    <cellStyle name="Normal_TFI-FIN" xfId="62"/>
    <cellStyle name="Note" xfId="63"/>
    <cellStyle name="Output" xfId="64"/>
    <cellStyle name="Percent" xfId="65"/>
    <cellStyle name="Style 1" xfId="66"/>
    <cellStyle name="Style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terina%20Gerdovska\Downloads\Model%20GS%2031%2012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patstvo"/>
      <sheetName val="Parametri"/>
      <sheetName val="Bruto saldo BS"/>
      <sheetName val="VTabeliBS"/>
      <sheetName val="BS obrazec"/>
      <sheetName val="Bruto saldo BU"/>
      <sheetName val="VTabeliBU"/>
      <sheetName val="BU obrazec"/>
      <sheetName val="SD obrazec"/>
      <sheetName val="DE"/>
      <sheetName val="SPD"/>
      <sheetName val="1"/>
      <sheetName val="2"/>
      <sheetName val="3"/>
      <sheetName val="4"/>
      <sheetName val="5"/>
      <sheetName val="6"/>
      <sheetName val="7"/>
      <sheetName val="Rfinas"/>
      <sheetName val="Rdevizen"/>
      <sheetName val="Rkamati"/>
      <sheetName val="Rlikvid FS"/>
      <sheetName val="Rlikv FO"/>
      <sheetName val="Rkrediten"/>
      <sheetName val="FS"/>
      <sheetName val="SD"/>
      <sheetName val="PT"/>
      <sheetName val="PG"/>
    </sheetNames>
    <sheetDataSet>
      <sheetData sheetId="1">
        <row r="3">
          <cell r="C3" t="str">
            <v>GD Granit AD Skopje</v>
          </cell>
        </row>
        <row r="9">
          <cell r="C9">
            <v>2018</v>
          </cell>
        </row>
        <row r="19">
          <cell r="C19" t="str">
            <v>01.01. do 31.12.2018</v>
          </cell>
        </row>
      </sheetData>
      <sheetData sheetId="3">
        <row r="4">
          <cell r="D4">
            <v>0</v>
          </cell>
          <cell r="E4">
            <v>0</v>
          </cell>
        </row>
        <row r="5">
          <cell r="D5">
            <v>0</v>
          </cell>
          <cell r="E5">
            <v>0</v>
          </cell>
        </row>
        <row r="6">
          <cell r="D6">
            <v>0</v>
          </cell>
          <cell r="E6">
            <v>0</v>
          </cell>
        </row>
        <row r="7">
          <cell r="D7">
            <v>63924</v>
          </cell>
          <cell r="E7">
            <v>55287</v>
          </cell>
        </row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-45521</v>
          </cell>
          <cell r="E14">
            <v>-38856</v>
          </cell>
        </row>
        <row r="15">
          <cell r="D15">
            <v>0</v>
          </cell>
          <cell r="E15">
            <v>0</v>
          </cell>
        </row>
        <row r="22">
          <cell r="D22">
            <v>317909</v>
          </cell>
          <cell r="E22">
            <v>333193</v>
          </cell>
        </row>
        <row r="23">
          <cell r="D23">
            <v>1496753</v>
          </cell>
          <cell r="E23">
            <v>1560636</v>
          </cell>
        </row>
        <row r="24">
          <cell r="D24">
            <v>2741993</v>
          </cell>
          <cell r="E24">
            <v>2754211</v>
          </cell>
        </row>
        <row r="25">
          <cell r="D25">
            <v>163963</v>
          </cell>
          <cell r="E25">
            <v>164170</v>
          </cell>
        </row>
        <row r="26">
          <cell r="D26">
            <v>1384390</v>
          </cell>
          <cell r="E26">
            <v>1369063</v>
          </cell>
        </row>
        <row r="27">
          <cell r="D27">
            <v>0</v>
          </cell>
          <cell r="E27">
            <v>0</v>
          </cell>
        </row>
        <row r="28">
          <cell r="D28">
            <v>897</v>
          </cell>
          <cell r="E28">
            <v>897</v>
          </cell>
        </row>
        <row r="29">
          <cell r="D29">
            <v>214198</v>
          </cell>
          <cell r="E29">
            <v>211769</v>
          </cell>
        </row>
        <row r="30">
          <cell r="D30">
            <v>0</v>
          </cell>
          <cell r="E30">
            <v>0</v>
          </cell>
        </row>
        <row r="32">
          <cell r="D32">
            <v>0</v>
          </cell>
          <cell r="E32">
            <v>-617224</v>
          </cell>
        </row>
        <row r="33">
          <cell r="D33">
            <v>-634412</v>
          </cell>
          <cell r="E33">
            <v>-1896533</v>
          </cell>
        </row>
        <row r="34">
          <cell r="D34">
            <v>-1931541</v>
          </cell>
          <cell r="E34">
            <v>-135133</v>
          </cell>
        </row>
        <row r="35">
          <cell r="D35">
            <v>-1101877</v>
          </cell>
          <cell r="E35">
            <v>-923032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51">
          <cell r="D51">
            <v>0</v>
          </cell>
          <cell r="E51">
            <v>0</v>
          </cell>
        </row>
        <row r="57">
          <cell r="D57">
            <v>8108</v>
          </cell>
          <cell r="E57">
            <v>8562</v>
          </cell>
        </row>
        <row r="58">
          <cell r="D58">
            <v>0</v>
          </cell>
          <cell r="E58">
            <v>0</v>
          </cell>
        </row>
        <row r="59">
          <cell r="D59">
            <v>198871</v>
          </cell>
          <cell r="E59">
            <v>198871</v>
          </cell>
        </row>
        <row r="60">
          <cell r="D60">
            <v>6983</v>
          </cell>
          <cell r="E60">
            <v>31913</v>
          </cell>
        </row>
        <row r="61">
          <cell r="D61">
            <v>0</v>
          </cell>
          <cell r="E61">
            <v>0</v>
          </cell>
        </row>
        <row r="62">
          <cell r="D62">
            <v>574185</v>
          </cell>
          <cell r="E62">
            <v>0</v>
          </cell>
        </row>
        <row r="63">
          <cell r="D63">
            <v>0</v>
          </cell>
          <cell r="E63">
            <v>0</v>
          </cell>
        </row>
        <row r="64">
          <cell r="D64">
            <v>260</v>
          </cell>
          <cell r="E64">
            <v>259</v>
          </cell>
        </row>
        <row r="65">
          <cell r="D65">
            <v>0</v>
          </cell>
          <cell r="E65">
            <v>0</v>
          </cell>
        </row>
        <row r="66">
          <cell r="D66">
            <v>0</v>
          </cell>
          <cell r="E66">
            <v>0</v>
          </cell>
        </row>
        <row r="67">
          <cell r="D67">
            <v>0</v>
          </cell>
          <cell r="E67">
            <v>0</v>
          </cell>
        </row>
        <row r="68">
          <cell r="D68">
            <v>0</v>
          </cell>
          <cell r="E68">
            <v>0</v>
          </cell>
        </row>
        <row r="69">
          <cell r="D69">
            <v>0</v>
          </cell>
          <cell r="E69">
            <v>0</v>
          </cell>
        </row>
        <row r="70">
          <cell r="D70">
            <v>-38</v>
          </cell>
          <cell r="E70">
            <v>-38</v>
          </cell>
        </row>
        <row r="71">
          <cell r="D71">
            <v>-7</v>
          </cell>
          <cell r="E71">
            <v>-8</v>
          </cell>
        </row>
        <row r="72">
          <cell r="D72">
            <v>0</v>
          </cell>
          <cell r="E72">
            <v>0</v>
          </cell>
        </row>
        <row r="73">
          <cell r="D73">
            <v>0</v>
          </cell>
          <cell r="E73">
            <v>0</v>
          </cell>
        </row>
        <row r="74">
          <cell r="D74">
            <v>-227</v>
          </cell>
          <cell r="E74">
            <v>-227</v>
          </cell>
        </row>
        <row r="82">
          <cell r="D82">
            <v>0</v>
          </cell>
          <cell r="E82">
            <v>0</v>
          </cell>
        </row>
        <row r="83">
          <cell r="D83">
            <v>0</v>
          </cell>
          <cell r="E83">
            <v>0</v>
          </cell>
        </row>
        <row r="84">
          <cell r="D84">
            <v>0</v>
          </cell>
          <cell r="E84">
            <v>0</v>
          </cell>
        </row>
        <row r="85">
          <cell r="D85">
            <v>0</v>
          </cell>
          <cell r="E85">
            <v>0</v>
          </cell>
        </row>
        <row r="86">
          <cell r="D86">
            <v>10846</v>
          </cell>
          <cell r="E86">
            <v>10846</v>
          </cell>
        </row>
        <row r="87">
          <cell r="D87">
            <v>144808</v>
          </cell>
          <cell r="E87">
            <v>188480</v>
          </cell>
        </row>
        <row r="88">
          <cell r="D88">
            <v>0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D91">
            <v>0</v>
          </cell>
          <cell r="E91">
            <v>0</v>
          </cell>
        </row>
        <row r="92">
          <cell r="D92">
            <v>0</v>
          </cell>
          <cell r="E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5">
          <cell r="D95">
            <v>-144808</v>
          </cell>
          <cell r="E95">
            <v>-188480</v>
          </cell>
        </row>
        <row r="96">
          <cell r="D96">
            <v>0</v>
          </cell>
          <cell r="E96">
            <v>0</v>
          </cell>
        </row>
        <row r="97">
          <cell r="D97">
            <v>0</v>
          </cell>
          <cell r="E97">
            <v>0</v>
          </cell>
        </row>
        <row r="107">
          <cell r="D107">
            <v>0</v>
          </cell>
          <cell r="E107">
            <v>0</v>
          </cell>
        </row>
        <row r="112">
          <cell r="D112">
            <v>426007</v>
          </cell>
          <cell r="E112">
            <v>436553</v>
          </cell>
        </row>
        <row r="113">
          <cell r="D113">
            <v>1823</v>
          </cell>
          <cell r="E113">
            <v>1823</v>
          </cell>
        </row>
        <row r="114">
          <cell r="D114">
            <v>0</v>
          </cell>
          <cell r="E114">
            <v>0</v>
          </cell>
        </row>
        <row r="115">
          <cell r="D115">
            <v>0</v>
          </cell>
          <cell r="E115">
            <v>0</v>
          </cell>
        </row>
        <row r="116">
          <cell r="D116">
            <v>0</v>
          </cell>
          <cell r="E116">
            <v>0</v>
          </cell>
        </row>
        <row r="117">
          <cell r="D117">
            <v>83237</v>
          </cell>
          <cell r="E117">
            <v>87405</v>
          </cell>
        </row>
        <row r="118">
          <cell r="D118">
            <v>0</v>
          </cell>
          <cell r="E118">
            <v>0</v>
          </cell>
        </row>
        <row r="119">
          <cell r="D119">
            <v>0</v>
          </cell>
          <cell r="E119">
            <v>0</v>
          </cell>
        </row>
        <row r="120">
          <cell r="D120">
            <v>3006</v>
          </cell>
          <cell r="E120">
            <v>2578</v>
          </cell>
        </row>
        <row r="121">
          <cell r="D121">
            <v>254614</v>
          </cell>
          <cell r="E121">
            <v>274295</v>
          </cell>
        </row>
        <row r="122">
          <cell r="D122">
            <v>0</v>
          </cell>
          <cell r="E122">
            <v>0</v>
          </cell>
        </row>
        <row r="123">
          <cell r="D123">
            <v>0</v>
          </cell>
          <cell r="E123">
            <v>0</v>
          </cell>
        </row>
        <row r="124">
          <cell r="D124">
            <v>3191</v>
          </cell>
          <cell r="E124">
            <v>1895</v>
          </cell>
        </row>
        <row r="125">
          <cell r="D125">
            <v>1266</v>
          </cell>
          <cell r="E125">
            <v>633</v>
          </cell>
        </row>
        <row r="126">
          <cell r="D126">
            <v>0</v>
          </cell>
          <cell r="E126">
            <v>0</v>
          </cell>
        </row>
        <row r="127">
          <cell r="D127">
            <v>0</v>
          </cell>
          <cell r="E127">
            <v>0</v>
          </cell>
        </row>
        <row r="128">
          <cell r="D128">
            <v>400048</v>
          </cell>
          <cell r="E128">
            <v>381296</v>
          </cell>
        </row>
        <row r="129">
          <cell r="D129">
            <v>0</v>
          </cell>
          <cell r="E129">
            <v>0</v>
          </cell>
        </row>
        <row r="130">
          <cell r="D130">
            <v>0</v>
          </cell>
          <cell r="E130">
            <v>0</v>
          </cell>
        </row>
        <row r="131">
          <cell r="D131">
            <v>0</v>
          </cell>
          <cell r="E131">
            <v>0</v>
          </cell>
        </row>
        <row r="132">
          <cell r="D132">
            <v>0</v>
          </cell>
          <cell r="E132">
            <v>0</v>
          </cell>
        </row>
        <row r="133">
          <cell r="D133">
            <v>0</v>
          </cell>
          <cell r="E133">
            <v>0</v>
          </cell>
        </row>
        <row r="134">
          <cell r="D134">
            <v>0</v>
          </cell>
          <cell r="E134">
            <v>0</v>
          </cell>
        </row>
        <row r="135">
          <cell r="D135">
            <v>0</v>
          </cell>
          <cell r="E135">
            <v>0</v>
          </cell>
        </row>
        <row r="136">
          <cell r="D136">
            <v>0</v>
          </cell>
          <cell r="E136">
            <v>0</v>
          </cell>
        </row>
        <row r="137">
          <cell r="D137">
            <v>0</v>
          </cell>
          <cell r="E137">
            <v>0</v>
          </cell>
        </row>
        <row r="138">
          <cell r="D138">
            <v>0</v>
          </cell>
          <cell r="E138">
            <v>0</v>
          </cell>
        </row>
        <row r="139">
          <cell r="D139">
            <v>0</v>
          </cell>
          <cell r="E139">
            <v>0</v>
          </cell>
        </row>
        <row r="140">
          <cell r="D140">
            <v>0</v>
          </cell>
          <cell r="E140">
            <v>0</v>
          </cell>
        </row>
        <row r="141">
          <cell r="D141">
            <v>0</v>
          </cell>
          <cell r="E141">
            <v>0</v>
          </cell>
        </row>
        <row r="142">
          <cell r="D142">
            <v>0</v>
          </cell>
          <cell r="E142">
            <v>0</v>
          </cell>
        </row>
        <row r="143">
          <cell r="D143">
            <v>0</v>
          </cell>
          <cell r="E143">
            <v>0</v>
          </cell>
        </row>
        <row r="144">
          <cell r="D144">
            <v>0</v>
          </cell>
          <cell r="E144">
            <v>0</v>
          </cell>
        </row>
        <row r="145">
          <cell r="D145">
            <v>0</v>
          </cell>
          <cell r="E145">
            <v>0</v>
          </cell>
        </row>
        <row r="146">
          <cell r="D146">
            <v>218369</v>
          </cell>
          <cell r="E146">
            <v>221643</v>
          </cell>
        </row>
        <row r="147">
          <cell r="D147">
            <v>0</v>
          </cell>
          <cell r="E147">
            <v>0</v>
          </cell>
        </row>
        <row r="148">
          <cell r="D148">
            <v>0</v>
          </cell>
          <cell r="E148">
            <v>0</v>
          </cell>
        </row>
        <row r="149">
          <cell r="D149">
            <v>315</v>
          </cell>
          <cell r="E149">
            <v>150</v>
          </cell>
        </row>
        <row r="150">
          <cell r="D150">
            <v>0</v>
          </cell>
          <cell r="E150">
            <v>0</v>
          </cell>
        </row>
        <row r="151">
          <cell r="D151">
            <v>0</v>
          </cell>
          <cell r="E151">
            <v>0</v>
          </cell>
        </row>
        <row r="152">
          <cell r="D152">
            <v>0</v>
          </cell>
          <cell r="E152">
            <v>0</v>
          </cell>
        </row>
        <row r="153">
          <cell r="D153">
            <v>0</v>
          </cell>
          <cell r="E153">
            <v>0</v>
          </cell>
        </row>
        <row r="154">
          <cell r="D154">
            <v>0</v>
          </cell>
          <cell r="E154">
            <v>0</v>
          </cell>
        </row>
        <row r="170">
          <cell r="D170">
            <v>0</v>
          </cell>
          <cell r="E170">
            <v>0</v>
          </cell>
        </row>
        <row r="175">
          <cell r="D175">
            <v>0</v>
          </cell>
          <cell r="E175">
            <v>10601</v>
          </cell>
        </row>
        <row r="176">
          <cell r="D176">
            <v>604513</v>
          </cell>
          <cell r="E176">
            <v>590374</v>
          </cell>
        </row>
        <row r="177">
          <cell r="D177">
            <v>0</v>
          </cell>
          <cell r="E177">
            <v>0</v>
          </cell>
        </row>
        <row r="178">
          <cell r="D178">
            <v>0</v>
          </cell>
          <cell r="E178">
            <v>0</v>
          </cell>
        </row>
        <row r="179">
          <cell r="D179">
            <v>9492</v>
          </cell>
          <cell r="E179">
            <v>18315</v>
          </cell>
        </row>
        <row r="180">
          <cell r="D180">
            <v>0</v>
          </cell>
          <cell r="E180">
            <v>0</v>
          </cell>
        </row>
        <row r="181">
          <cell r="D181">
            <v>0</v>
          </cell>
          <cell r="E181">
            <v>0</v>
          </cell>
        </row>
        <row r="182">
          <cell r="D182">
            <v>485842</v>
          </cell>
          <cell r="E182">
            <v>430496</v>
          </cell>
        </row>
        <row r="183">
          <cell r="D183">
            <v>0</v>
          </cell>
          <cell r="E183">
            <v>0</v>
          </cell>
        </row>
        <row r="185">
          <cell r="D185">
            <v>1813164</v>
          </cell>
          <cell r="E185">
            <v>2097837</v>
          </cell>
        </row>
        <row r="186">
          <cell r="D186">
            <v>147884</v>
          </cell>
          <cell r="E186">
            <v>190713</v>
          </cell>
        </row>
        <row r="187">
          <cell r="D187">
            <v>0</v>
          </cell>
          <cell r="E187">
            <v>0</v>
          </cell>
        </row>
        <row r="188">
          <cell r="D188">
            <v>1971</v>
          </cell>
          <cell r="E188">
            <v>880</v>
          </cell>
        </row>
        <row r="189">
          <cell r="D189">
            <v>972</v>
          </cell>
          <cell r="E189">
            <v>54153</v>
          </cell>
        </row>
        <row r="190">
          <cell r="D190">
            <v>0</v>
          </cell>
          <cell r="E190">
            <v>0</v>
          </cell>
        </row>
        <row r="191">
          <cell r="D191">
            <v>0</v>
          </cell>
          <cell r="E191">
            <v>-54153</v>
          </cell>
        </row>
        <row r="194">
          <cell r="D194">
            <v>322167</v>
          </cell>
          <cell r="E194">
            <v>463513</v>
          </cell>
        </row>
        <row r="195">
          <cell r="D195">
            <v>36263</v>
          </cell>
          <cell r="E195">
            <v>143030</v>
          </cell>
        </row>
        <row r="196">
          <cell r="D196">
            <v>-972</v>
          </cell>
          <cell r="E196">
            <v>0</v>
          </cell>
        </row>
        <row r="198">
          <cell r="D198">
            <v>45694</v>
          </cell>
          <cell r="E198">
            <v>46002</v>
          </cell>
        </row>
        <row r="199">
          <cell r="D199">
            <v>0</v>
          </cell>
          <cell r="E199">
            <v>0</v>
          </cell>
        </row>
        <row r="200">
          <cell r="D200">
            <v>0</v>
          </cell>
          <cell r="E200">
            <v>0</v>
          </cell>
        </row>
        <row r="201">
          <cell r="D201">
            <v>74814</v>
          </cell>
          <cell r="E201">
            <v>58235</v>
          </cell>
        </row>
        <row r="202">
          <cell r="D202">
            <v>186</v>
          </cell>
          <cell r="E202">
            <v>186</v>
          </cell>
        </row>
        <row r="203">
          <cell r="D203">
            <v>0</v>
          </cell>
          <cell r="E203">
            <v>0</v>
          </cell>
        </row>
        <row r="204">
          <cell r="D204">
            <v>0</v>
          </cell>
          <cell r="E204">
            <v>0</v>
          </cell>
        </row>
        <row r="205">
          <cell r="D205">
            <v>0</v>
          </cell>
          <cell r="E205">
            <v>0</v>
          </cell>
        </row>
        <row r="206">
          <cell r="D206">
            <v>0</v>
          </cell>
          <cell r="E206">
            <v>0</v>
          </cell>
        </row>
        <row r="207">
          <cell r="D207">
            <v>0</v>
          </cell>
          <cell r="E207">
            <v>0</v>
          </cell>
        </row>
        <row r="209">
          <cell r="D209">
            <v>0</v>
          </cell>
          <cell r="E209">
            <v>0</v>
          </cell>
        </row>
        <row r="210">
          <cell r="D210">
            <v>1300</v>
          </cell>
          <cell r="E210">
            <v>1139</v>
          </cell>
        </row>
        <row r="211">
          <cell r="D211">
            <v>6816</v>
          </cell>
          <cell r="E211">
            <v>6816</v>
          </cell>
        </row>
        <row r="212">
          <cell r="D212">
            <v>-6785</v>
          </cell>
          <cell r="E212">
            <v>-6785</v>
          </cell>
        </row>
        <row r="214">
          <cell r="D214">
            <v>0</v>
          </cell>
          <cell r="E214">
            <v>0</v>
          </cell>
        </row>
        <row r="215">
          <cell r="D215">
            <v>0</v>
          </cell>
          <cell r="E215">
            <v>0</v>
          </cell>
        </row>
        <row r="216">
          <cell r="D216">
            <v>0</v>
          </cell>
          <cell r="E216">
            <v>0</v>
          </cell>
        </row>
        <row r="217">
          <cell r="D217">
            <v>0</v>
          </cell>
          <cell r="E217">
            <v>0</v>
          </cell>
        </row>
        <row r="218">
          <cell r="D218">
            <v>0</v>
          </cell>
          <cell r="E218">
            <v>0</v>
          </cell>
        </row>
        <row r="219">
          <cell r="D219">
            <v>0</v>
          </cell>
          <cell r="E219">
            <v>0</v>
          </cell>
        </row>
        <row r="220">
          <cell r="D220">
            <v>0</v>
          </cell>
          <cell r="E220">
            <v>0</v>
          </cell>
        </row>
        <row r="221">
          <cell r="D221">
            <v>0</v>
          </cell>
          <cell r="E221">
            <v>0</v>
          </cell>
        </row>
        <row r="229">
          <cell r="D229">
            <v>0</v>
          </cell>
          <cell r="E229">
            <v>0</v>
          </cell>
        </row>
        <row r="230">
          <cell r="D230">
            <v>0</v>
          </cell>
          <cell r="E230">
            <v>0</v>
          </cell>
        </row>
        <row r="231">
          <cell r="D231">
            <v>493415</v>
          </cell>
          <cell r="E231">
            <v>393213</v>
          </cell>
        </row>
        <row r="232">
          <cell r="D232">
            <v>315</v>
          </cell>
          <cell r="E232">
            <v>315</v>
          </cell>
        </row>
        <row r="233">
          <cell r="D233">
            <v>0</v>
          </cell>
          <cell r="E233">
            <v>1</v>
          </cell>
        </row>
        <row r="234">
          <cell r="D234">
            <v>0</v>
          </cell>
          <cell r="E234">
            <v>0</v>
          </cell>
        </row>
        <row r="235">
          <cell r="D235">
            <v>116831</v>
          </cell>
          <cell r="E235">
            <v>121666</v>
          </cell>
        </row>
        <row r="236">
          <cell r="D236">
            <v>0</v>
          </cell>
          <cell r="E236">
            <v>0</v>
          </cell>
        </row>
        <row r="237">
          <cell r="D237">
            <v>0</v>
          </cell>
          <cell r="E237">
            <v>0</v>
          </cell>
        </row>
        <row r="238">
          <cell r="D238">
            <v>0</v>
          </cell>
          <cell r="E238">
            <v>0</v>
          </cell>
        </row>
        <row r="239">
          <cell r="D239">
            <v>0</v>
          </cell>
          <cell r="E239">
            <v>0</v>
          </cell>
        </row>
        <row r="240">
          <cell r="D240">
            <v>0</v>
          </cell>
          <cell r="E240">
            <v>0</v>
          </cell>
        </row>
        <row r="241">
          <cell r="D241">
            <v>0</v>
          </cell>
          <cell r="E241">
            <v>0</v>
          </cell>
        </row>
        <row r="242">
          <cell r="D242">
            <v>0</v>
          </cell>
          <cell r="E242">
            <v>0</v>
          </cell>
        </row>
        <row r="243">
          <cell r="D243">
            <v>0</v>
          </cell>
          <cell r="E243">
            <v>0</v>
          </cell>
        </row>
        <row r="244">
          <cell r="D244">
            <v>0</v>
          </cell>
          <cell r="E244">
            <v>0</v>
          </cell>
        </row>
        <row r="245">
          <cell r="D245">
            <v>0</v>
          </cell>
          <cell r="E245">
            <v>0</v>
          </cell>
        </row>
        <row r="246">
          <cell r="D246">
            <v>0</v>
          </cell>
          <cell r="E246">
            <v>0</v>
          </cell>
        </row>
        <row r="253">
          <cell r="D253">
            <v>184828</v>
          </cell>
          <cell r="E253">
            <v>179891</v>
          </cell>
        </row>
        <row r="254">
          <cell r="D254">
            <v>0</v>
          </cell>
          <cell r="E254">
            <v>0</v>
          </cell>
        </row>
        <row r="255">
          <cell r="D255">
            <v>536</v>
          </cell>
          <cell r="E255">
            <v>633</v>
          </cell>
        </row>
        <row r="256">
          <cell r="D256">
            <v>44245</v>
          </cell>
          <cell r="E256">
            <v>46958</v>
          </cell>
        </row>
        <row r="257">
          <cell r="D257">
            <v>0</v>
          </cell>
          <cell r="E257">
            <v>0</v>
          </cell>
        </row>
        <row r="258">
          <cell r="D258">
            <v>961</v>
          </cell>
          <cell r="E258">
            <v>1143</v>
          </cell>
        </row>
        <row r="259">
          <cell r="D259">
            <v>0</v>
          </cell>
          <cell r="E259">
            <v>209391</v>
          </cell>
        </row>
        <row r="260">
          <cell r="D260">
            <v>0</v>
          </cell>
          <cell r="E260">
            <v>0</v>
          </cell>
        </row>
        <row r="261">
          <cell r="D261">
            <v>0</v>
          </cell>
          <cell r="E261">
            <v>0</v>
          </cell>
        </row>
        <row r="262">
          <cell r="D262">
            <v>0</v>
          </cell>
          <cell r="E262">
            <v>0</v>
          </cell>
        </row>
        <row r="277">
          <cell r="D277">
            <v>584300</v>
          </cell>
          <cell r="E277">
            <v>556764</v>
          </cell>
        </row>
        <row r="283">
          <cell r="D283">
            <v>-932366</v>
          </cell>
          <cell r="E283">
            <v>-932366</v>
          </cell>
        </row>
        <row r="284">
          <cell r="D284">
            <v>0</v>
          </cell>
          <cell r="E284">
            <v>0</v>
          </cell>
        </row>
        <row r="285">
          <cell r="D285">
            <v>148097</v>
          </cell>
          <cell r="E285">
            <v>148097</v>
          </cell>
        </row>
        <row r="286">
          <cell r="D286">
            <v>-51895</v>
          </cell>
          <cell r="E286">
            <v>-51895</v>
          </cell>
        </row>
        <row r="287">
          <cell r="D287">
            <v>0</v>
          </cell>
          <cell r="E287">
            <v>0</v>
          </cell>
        </row>
        <row r="288">
          <cell r="D288">
            <v>0</v>
          </cell>
          <cell r="E288">
            <v>0</v>
          </cell>
        </row>
        <row r="289">
          <cell r="D289">
            <v>-13055</v>
          </cell>
          <cell r="E289">
            <v>-13055</v>
          </cell>
        </row>
        <row r="290">
          <cell r="D290">
            <v>0</v>
          </cell>
          <cell r="E290">
            <v>0</v>
          </cell>
        </row>
        <row r="291">
          <cell r="D291">
            <v>-146952</v>
          </cell>
          <cell r="E291">
            <v>0</v>
          </cell>
        </row>
        <row r="292">
          <cell r="D292">
            <v>0</v>
          </cell>
          <cell r="E292">
            <v>0</v>
          </cell>
        </row>
        <row r="293">
          <cell r="D293">
            <v>0</v>
          </cell>
          <cell r="E293">
            <v>0</v>
          </cell>
        </row>
        <row r="294">
          <cell r="D294">
            <v>0</v>
          </cell>
          <cell r="E294">
            <v>0</v>
          </cell>
        </row>
        <row r="302">
          <cell r="D302">
            <v>0</v>
          </cell>
          <cell r="E302">
            <v>0</v>
          </cell>
        </row>
        <row r="308">
          <cell r="D308">
            <v>-217481</v>
          </cell>
          <cell r="E308">
            <v>-217481</v>
          </cell>
        </row>
        <row r="309">
          <cell r="D309">
            <v>-1774713</v>
          </cell>
          <cell r="E309">
            <v>-1659374</v>
          </cell>
        </row>
        <row r="310">
          <cell r="D310">
            <v>-62164</v>
          </cell>
          <cell r="E310">
            <v>-62164</v>
          </cell>
        </row>
        <row r="316">
          <cell r="D316">
            <v>-975606</v>
          </cell>
          <cell r="E316">
            <v>-975606</v>
          </cell>
        </row>
        <row r="317">
          <cell r="D317">
            <v>-833178</v>
          </cell>
          <cell r="E317">
            <v>-896326</v>
          </cell>
        </row>
        <row r="318">
          <cell r="D318">
            <v>0</v>
          </cell>
          <cell r="E318">
            <v>0</v>
          </cell>
        </row>
        <row r="319">
          <cell r="D319">
            <v>0</v>
          </cell>
          <cell r="E319">
            <v>0</v>
          </cell>
        </row>
        <row r="326">
          <cell r="D326">
            <v>0</v>
          </cell>
          <cell r="E326">
            <v>0</v>
          </cell>
        </row>
        <row r="327">
          <cell r="D327">
            <v>0</v>
          </cell>
          <cell r="E327">
            <v>0</v>
          </cell>
        </row>
        <row r="328">
          <cell r="D328">
            <v>0</v>
          </cell>
          <cell r="E328">
            <v>0</v>
          </cell>
        </row>
        <row r="329">
          <cell r="D329">
            <v>0</v>
          </cell>
          <cell r="E329">
            <v>0</v>
          </cell>
        </row>
        <row r="330">
          <cell r="D330">
            <v>-37038</v>
          </cell>
          <cell r="E330">
            <v>-228430</v>
          </cell>
        </row>
        <row r="338">
          <cell r="D338">
            <v>0</v>
          </cell>
          <cell r="E338">
            <v>0</v>
          </cell>
        </row>
        <row r="339">
          <cell r="D339">
            <v>0</v>
          </cell>
          <cell r="E339">
            <v>0</v>
          </cell>
        </row>
        <row r="340">
          <cell r="D340">
            <v>0</v>
          </cell>
          <cell r="E340">
            <v>0</v>
          </cell>
        </row>
        <row r="341">
          <cell r="D341">
            <v>0</v>
          </cell>
          <cell r="E341">
            <v>0</v>
          </cell>
        </row>
        <row r="342">
          <cell r="D342">
            <v>0</v>
          </cell>
          <cell r="E342">
            <v>0</v>
          </cell>
        </row>
        <row r="343">
          <cell r="D343">
            <v>0</v>
          </cell>
          <cell r="E343">
            <v>0</v>
          </cell>
        </row>
        <row r="344">
          <cell r="D344">
            <v>-233979</v>
          </cell>
          <cell r="E344">
            <v>-2844</v>
          </cell>
        </row>
        <row r="345">
          <cell r="D345">
            <v>0</v>
          </cell>
          <cell r="E345">
            <v>0</v>
          </cell>
        </row>
        <row r="346">
          <cell r="D346">
            <v>0</v>
          </cell>
          <cell r="E346">
            <v>0</v>
          </cell>
        </row>
        <row r="347">
          <cell r="D347">
            <v>-127</v>
          </cell>
          <cell r="E347">
            <v>-127</v>
          </cell>
        </row>
        <row r="357">
          <cell r="D357">
            <v>0</v>
          </cell>
          <cell r="E357">
            <v>0</v>
          </cell>
        </row>
        <row r="364">
          <cell r="D364">
            <v>0</v>
          </cell>
          <cell r="E364">
            <v>0</v>
          </cell>
        </row>
        <row r="365">
          <cell r="D365">
            <v>-1029031</v>
          </cell>
          <cell r="E365">
            <v>-1025395</v>
          </cell>
        </row>
        <row r="366">
          <cell r="D366">
            <v>0</v>
          </cell>
          <cell r="E366">
            <v>0</v>
          </cell>
        </row>
        <row r="367">
          <cell r="D367">
            <v>0</v>
          </cell>
          <cell r="E367">
            <v>0</v>
          </cell>
        </row>
        <row r="368">
          <cell r="D368">
            <v>0</v>
          </cell>
          <cell r="E368">
            <v>0</v>
          </cell>
        </row>
        <row r="369">
          <cell r="D369">
            <v>0</v>
          </cell>
          <cell r="E369">
            <v>0</v>
          </cell>
        </row>
        <row r="370">
          <cell r="D370">
            <v>0</v>
          </cell>
          <cell r="E370">
            <v>0</v>
          </cell>
        </row>
        <row r="371">
          <cell r="D371">
            <v>0</v>
          </cell>
          <cell r="E371">
            <v>0</v>
          </cell>
        </row>
        <row r="373">
          <cell r="D373">
            <v>-1218336</v>
          </cell>
          <cell r="E373">
            <v>-1234543</v>
          </cell>
        </row>
        <row r="374">
          <cell r="D374">
            <v>-27216</v>
          </cell>
          <cell r="E374">
            <v>-171795</v>
          </cell>
        </row>
        <row r="375">
          <cell r="D375">
            <v>0</v>
          </cell>
          <cell r="E375">
            <v>0</v>
          </cell>
        </row>
        <row r="376">
          <cell r="D376">
            <v>0</v>
          </cell>
          <cell r="E376">
            <v>0</v>
          </cell>
        </row>
        <row r="377">
          <cell r="D377">
            <v>0</v>
          </cell>
          <cell r="E377">
            <v>0</v>
          </cell>
        </row>
        <row r="379">
          <cell r="D379">
            <v>-1080600</v>
          </cell>
          <cell r="E379">
            <v>-1294627</v>
          </cell>
        </row>
        <row r="380">
          <cell r="D380">
            <v>-984</v>
          </cell>
          <cell r="E380">
            <v>-984</v>
          </cell>
        </row>
        <row r="382">
          <cell r="D382">
            <v>-13955</v>
          </cell>
          <cell r="E382">
            <v>-19929</v>
          </cell>
        </row>
        <row r="384">
          <cell r="D384">
            <v>0</v>
          </cell>
          <cell r="E384">
            <v>0</v>
          </cell>
        </row>
        <row r="385">
          <cell r="D385">
            <v>-29196</v>
          </cell>
          <cell r="E385">
            <v>-42535</v>
          </cell>
        </row>
        <row r="386">
          <cell r="D386">
            <v>0</v>
          </cell>
          <cell r="E386">
            <v>0</v>
          </cell>
        </row>
        <row r="387">
          <cell r="D387">
            <v>-26636</v>
          </cell>
          <cell r="E387">
            <v>-27571</v>
          </cell>
        </row>
        <row r="389">
          <cell r="D389">
            <v>-26535</v>
          </cell>
          <cell r="E389">
            <v>0</v>
          </cell>
        </row>
        <row r="390">
          <cell r="D390">
            <v>0</v>
          </cell>
          <cell r="E390">
            <v>0</v>
          </cell>
        </row>
        <row r="391">
          <cell r="D391">
            <v>-46700</v>
          </cell>
          <cell r="E391">
            <v>-33881</v>
          </cell>
        </row>
        <row r="392">
          <cell r="D392">
            <v>9</v>
          </cell>
          <cell r="E392">
            <v>-60</v>
          </cell>
        </row>
        <row r="393">
          <cell r="D393">
            <v>-19</v>
          </cell>
          <cell r="E393">
            <v>-19</v>
          </cell>
        </row>
        <row r="395">
          <cell r="D395">
            <v>0</v>
          </cell>
          <cell r="E395">
            <v>0</v>
          </cell>
        </row>
        <row r="397">
          <cell r="D397">
            <v>0</v>
          </cell>
          <cell r="E397">
            <v>0</v>
          </cell>
        </row>
        <row r="398">
          <cell r="D398">
            <v>0</v>
          </cell>
          <cell r="E398">
            <v>0</v>
          </cell>
        </row>
        <row r="400">
          <cell r="D400">
            <v>-63927</v>
          </cell>
          <cell r="E400">
            <v>-28913</v>
          </cell>
        </row>
        <row r="401">
          <cell r="D401">
            <v>0</v>
          </cell>
          <cell r="E401">
            <v>0</v>
          </cell>
        </row>
        <row r="403">
          <cell r="D403">
            <v>0</v>
          </cell>
          <cell r="E403">
            <v>0</v>
          </cell>
        </row>
        <row r="405">
          <cell r="D405">
            <v>-84383</v>
          </cell>
          <cell r="E405">
            <v>-81320</v>
          </cell>
        </row>
        <row r="407">
          <cell r="D407">
            <v>0</v>
          </cell>
          <cell r="E407">
            <v>0</v>
          </cell>
        </row>
        <row r="408">
          <cell r="D408">
            <v>0</v>
          </cell>
          <cell r="E408">
            <v>0</v>
          </cell>
        </row>
        <row r="409">
          <cell r="D409">
            <v>-17</v>
          </cell>
          <cell r="E409">
            <v>-17</v>
          </cell>
        </row>
        <row r="411">
          <cell r="D411">
            <v>0</v>
          </cell>
          <cell r="E411">
            <v>0</v>
          </cell>
        </row>
        <row r="412">
          <cell r="D412">
            <v>0</v>
          </cell>
          <cell r="E412">
            <v>0</v>
          </cell>
        </row>
        <row r="413">
          <cell r="D413">
            <v>-143</v>
          </cell>
          <cell r="E413">
            <v>-1231</v>
          </cell>
        </row>
        <row r="414">
          <cell r="D414">
            <v>0</v>
          </cell>
          <cell r="E414">
            <v>0</v>
          </cell>
        </row>
        <row r="415">
          <cell r="D415">
            <v>-161</v>
          </cell>
          <cell r="E415">
            <v>-181</v>
          </cell>
        </row>
        <row r="416">
          <cell r="D416">
            <v>0</v>
          </cell>
          <cell r="E416">
            <v>0</v>
          </cell>
        </row>
        <row r="417">
          <cell r="D417">
            <v>0</v>
          </cell>
          <cell r="E417">
            <v>0</v>
          </cell>
        </row>
        <row r="418">
          <cell r="D418">
            <v>-53</v>
          </cell>
          <cell r="E418">
            <v>-76</v>
          </cell>
        </row>
        <row r="419">
          <cell r="D419">
            <v>0</v>
          </cell>
          <cell r="E419">
            <v>0</v>
          </cell>
        </row>
        <row r="434">
          <cell r="D434">
            <v>-1051949</v>
          </cell>
          <cell r="E434">
            <v>-1203577</v>
          </cell>
        </row>
        <row r="442">
          <cell r="D442">
            <v>0</v>
          </cell>
          <cell r="E442">
            <v>0</v>
          </cell>
        </row>
      </sheetData>
      <sheetData sheetId="6">
        <row r="18">
          <cell r="D18">
            <v>-3085091</v>
          </cell>
          <cell r="E18">
            <v>-3649492</v>
          </cell>
        </row>
        <row r="42">
          <cell r="D42">
            <v>-297773</v>
          </cell>
          <cell r="E42">
            <v>-266375</v>
          </cell>
        </row>
        <row r="48">
          <cell r="D48">
            <v>381295</v>
          </cell>
        </row>
        <row r="49">
          <cell r="D49">
            <v>400048</v>
          </cell>
          <cell r="E49">
            <v>381296</v>
          </cell>
        </row>
        <row r="58">
          <cell r="D58">
            <v>-378549</v>
          </cell>
          <cell r="E58">
            <v>-382239</v>
          </cell>
        </row>
        <row r="65">
          <cell r="D65">
            <v>564224</v>
          </cell>
          <cell r="E65">
            <v>620957</v>
          </cell>
        </row>
        <row r="66">
          <cell r="D66">
            <v>2243</v>
          </cell>
          <cell r="E66">
            <v>2853</v>
          </cell>
        </row>
        <row r="67">
          <cell r="D67">
            <v>214895</v>
          </cell>
          <cell r="E67">
            <v>208463</v>
          </cell>
        </row>
        <row r="68">
          <cell r="D68">
            <v>8649</v>
          </cell>
          <cell r="E68">
            <v>7213</v>
          </cell>
        </row>
        <row r="69">
          <cell r="D69">
            <v>50098</v>
          </cell>
          <cell r="E69">
            <v>83108</v>
          </cell>
        </row>
        <row r="70">
          <cell r="D70">
            <v>4</v>
          </cell>
          <cell r="E70">
            <v>13</v>
          </cell>
        </row>
        <row r="71">
          <cell r="D71">
            <v>0</v>
          </cell>
          <cell r="E71">
            <v>0</v>
          </cell>
        </row>
        <row r="72">
          <cell r="D72">
            <v>54353</v>
          </cell>
          <cell r="E72">
            <v>61606</v>
          </cell>
        </row>
        <row r="73">
          <cell r="D73">
            <v>686</v>
          </cell>
          <cell r="E73">
            <v>925</v>
          </cell>
        </row>
        <row r="74">
          <cell r="D74">
            <v>0</v>
          </cell>
          <cell r="E74">
            <v>0</v>
          </cell>
        </row>
        <row r="76">
          <cell r="D76">
            <v>13345</v>
          </cell>
          <cell r="E76">
            <v>11468</v>
          </cell>
        </row>
        <row r="77">
          <cell r="D77">
            <v>0</v>
          </cell>
          <cell r="E77">
            <v>0</v>
          </cell>
        </row>
        <row r="78">
          <cell r="D78">
            <v>103806</v>
          </cell>
          <cell r="E78">
            <v>144539</v>
          </cell>
        </row>
        <row r="80">
          <cell r="D80">
            <v>127117</v>
          </cell>
          <cell r="E80">
            <v>82803</v>
          </cell>
        </row>
        <row r="81">
          <cell r="D81">
            <v>6774</v>
          </cell>
          <cell r="E81">
            <v>7267</v>
          </cell>
        </row>
        <row r="82">
          <cell r="D82">
            <v>1139518</v>
          </cell>
          <cell r="E82">
            <v>1496419</v>
          </cell>
        </row>
        <row r="83">
          <cell r="D83">
            <v>43738</v>
          </cell>
          <cell r="E83">
            <v>46187</v>
          </cell>
        </row>
        <row r="84">
          <cell r="D84">
            <v>8949</v>
          </cell>
          <cell r="E84">
            <v>28082</v>
          </cell>
        </row>
        <row r="85">
          <cell r="D85">
            <v>9104</v>
          </cell>
          <cell r="E85">
            <v>10422</v>
          </cell>
        </row>
        <row r="86">
          <cell r="D86">
            <v>0</v>
          </cell>
          <cell r="E86">
            <v>1</v>
          </cell>
        </row>
        <row r="87">
          <cell r="D87">
            <v>287</v>
          </cell>
          <cell r="E87">
            <v>541</v>
          </cell>
        </row>
        <row r="88">
          <cell r="D88">
            <v>26232</v>
          </cell>
          <cell r="E88">
            <v>38398</v>
          </cell>
        </row>
        <row r="90">
          <cell r="D90">
            <v>2144</v>
          </cell>
          <cell r="E90">
            <v>2141</v>
          </cell>
        </row>
        <row r="91">
          <cell r="D91">
            <v>2110</v>
          </cell>
          <cell r="E91">
            <v>517</v>
          </cell>
        </row>
        <row r="92">
          <cell r="D92">
            <v>3429</v>
          </cell>
          <cell r="E92">
            <v>5056</v>
          </cell>
        </row>
        <row r="93">
          <cell r="D93">
            <v>15139</v>
          </cell>
          <cell r="E93">
            <v>19889</v>
          </cell>
        </row>
        <row r="94">
          <cell r="D94">
            <v>37591</v>
          </cell>
          <cell r="E94">
            <v>38906</v>
          </cell>
        </row>
        <row r="95">
          <cell r="D95">
            <v>5626</v>
          </cell>
          <cell r="E95">
            <v>6646</v>
          </cell>
        </row>
        <row r="96">
          <cell r="D96">
            <v>4325</v>
          </cell>
          <cell r="E96">
            <v>5998</v>
          </cell>
        </row>
        <row r="97">
          <cell r="D97">
            <v>46451</v>
          </cell>
          <cell r="E97">
            <v>86112</v>
          </cell>
        </row>
        <row r="98">
          <cell r="D98">
            <v>0</v>
          </cell>
          <cell r="E98">
            <v>1402</v>
          </cell>
        </row>
        <row r="100">
          <cell r="D100">
            <v>557505</v>
          </cell>
          <cell r="E100">
            <v>618300</v>
          </cell>
        </row>
        <row r="101">
          <cell r="D101">
            <v>0</v>
          </cell>
          <cell r="E101">
            <v>0</v>
          </cell>
        </row>
        <row r="102">
          <cell r="D102">
            <v>0</v>
          </cell>
          <cell r="E102">
            <v>0</v>
          </cell>
        </row>
        <row r="103">
          <cell r="D103">
            <v>123747</v>
          </cell>
          <cell r="E103">
            <v>110949</v>
          </cell>
        </row>
        <row r="104">
          <cell r="D104">
            <v>0</v>
          </cell>
          <cell r="E104">
            <v>0</v>
          </cell>
        </row>
        <row r="105">
          <cell r="D105">
            <v>0</v>
          </cell>
          <cell r="E105">
            <v>0</v>
          </cell>
        </row>
        <row r="106">
          <cell r="D106">
            <v>37677</v>
          </cell>
          <cell r="E106">
            <v>23428</v>
          </cell>
        </row>
        <row r="107">
          <cell r="D107">
            <v>6338</v>
          </cell>
          <cell r="E107">
            <v>5134</v>
          </cell>
        </row>
        <row r="108">
          <cell r="D108">
            <v>141149</v>
          </cell>
          <cell r="E108">
            <v>166275</v>
          </cell>
        </row>
        <row r="109">
          <cell r="D109">
            <v>0</v>
          </cell>
          <cell r="E109">
            <v>0</v>
          </cell>
        </row>
        <row r="111">
          <cell r="D111">
            <v>184150</v>
          </cell>
          <cell r="E111">
            <v>340883</v>
          </cell>
        </row>
        <row r="112">
          <cell r="D112">
            <v>0</v>
          </cell>
          <cell r="E112">
            <v>0</v>
          </cell>
        </row>
        <row r="113">
          <cell r="D113">
            <v>0</v>
          </cell>
          <cell r="E113">
            <v>0</v>
          </cell>
        </row>
        <row r="115">
          <cell r="D115">
            <v>0</v>
          </cell>
          <cell r="E115">
            <v>0</v>
          </cell>
        </row>
        <row r="116">
          <cell r="D116">
            <v>0</v>
          </cell>
          <cell r="E116">
            <v>2492</v>
          </cell>
        </row>
        <row r="117">
          <cell r="D117">
            <v>0</v>
          </cell>
          <cell r="E117">
            <v>0</v>
          </cell>
        </row>
        <row r="118">
          <cell r="D118">
            <v>0</v>
          </cell>
          <cell r="E118">
            <v>0</v>
          </cell>
        </row>
        <row r="119">
          <cell r="D119">
            <v>0</v>
          </cell>
          <cell r="E119">
            <v>0</v>
          </cell>
        </row>
        <row r="120">
          <cell r="D120">
            <v>0</v>
          </cell>
          <cell r="E120">
            <v>0</v>
          </cell>
        </row>
        <row r="122">
          <cell r="D122">
            <v>1160</v>
          </cell>
          <cell r="E122">
            <v>0</v>
          </cell>
        </row>
        <row r="123">
          <cell r="D123">
            <v>3556</v>
          </cell>
          <cell r="E123">
            <v>3331</v>
          </cell>
        </row>
        <row r="124">
          <cell r="D124">
            <v>0</v>
          </cell>
          <cell r="E124">
            <v>0</v>
          </cell>
        </row>
        <row r="126">
          <cell r="D126">
            <v>0</v>
          </cell>
          <cell r="E126">
            <v>0</v>
          </cell>
        </row>
        <row r="127">
          <cell r="D127">
            <v>0</v>
          </cell>
          <cell r="E127">
            <v>0</v>
          </cell>
        </row>
        <row r="128">
          <cell r="D128">
            <v>0</v>
          </cell>
          <cell r="E128">
            <v>0</v>
          </cell>
        </row>
        <row r="129">
          <cell r="D129">
            <v>0</v>
          </cell>
          <cell r="E129">
            <v>0</v>
          </cell>
        </row>
        <row r="130">
          <cell r="D130">
            <v>0</v>
          </cell>
          <cell r="E130">
            <v>0</v>
          </cell>
        </row>
        <row r="131">
          <cell r="D131">
            <v>457</v>
          </cell>
          <cell r="E131">
            <v>1380</v>
          </cell>
        </row>
        <row r="133">
          <cell r="D133">
            <v>63343</v>
          </cell>
          <cell r="E133">
            <v>15586</v>
          </cell>
        </row>
        <row r="134">
          <cell r="D134">
            <v>0</v>
          </cell>
          <cell r="E134">
            <v>0</v>
          </cell>
        </row>
        <row r="135">
          <cell r="D135">
            <v>146</v>
          </cell>
          <cell r="E135">
            <v>0</v>
          </cell>
        </row>
        <row r="136">
          <cell r="D136">
            <v>0</v>
          </cell>
          <cell r="E136">
            <v>0</v>
          </cell>
        </row>
        <row r="137">
          <cell r="D137">
            <v>50</v>
          </cell>
          <cell r="E137">
            <v>100</v>
          </cell>
        </row>
        <row r="138">
          <cell r="D138">
            <v>0</v>
          </cell>
          <cell r="E138">
            <v>0</v>
          </cell>
        </row>
        <row r="139">
          <cell r="D139">
            <v>0</v>
          </cell>
          <cell r="E139">
            <v>0</v>
          </cell>
        </row>
        <row r="140">
          <cell r="D140">
            <v>0</v>
          </cell>
          <cell r="E140">
            <v>0</v>
          </cell>
        </row>
        <row r="141">
          <cell r="D141">
            <v>6</v>
          </cell>
          <cell r="E141">
            <v>3783</v>
          </cell>
        </row>
        <row r="142">
          <cell r="D142">
            <v>216749</v>
          </cell>
          <cell r="E142">
            <v>127122</v>
          </cell>
        </row>
        <row r="149">
          <cell r="D149">
            <v>-14582</v>
          </cell>
          <cell r="E149">
            <v>-14972</v>
          </cell>
        </row>
        <row r="150">
          <cell r="D150">
            <v>0</v>
          </cell>
          <cell r="E150">
            <v>0</v>
          </cell>
        </row>
        <row r="151">
          <cell r="D151">
            <v>0</v>
          </cell>
          <cell r="E151">
            <v>0</v>
          </cell>
        </row>
        <row r="152">
          <cell r="D152">
            <v>-67931</v>
          </cell>
          <cell r="E152">
            <v>-238593</v>
          </cell>
        </row>
        <row r="153">
          <cell r="D153">
            <v>-8044</v>
          </cell>
          <cell r="E153">
            <v>-5647</v>
          </cell>
        </row>
        <row r="154">
          <cell r="D154">
            <v>-105051</v>
          </cell>
          <cell r="E154">
            <v>-136244</v>
          </cell>
        </row>
        <row r="155">
          <cell r="D155">
            <v>-20466</v>
          </cell>
          <cell r="E155">
            <v>0</v>
          </cell>
        </row>
        <row r="156">
          <cell r="D156">
            <v>-665</v>
          </cell>
          <cell r="E156">
            <v>-892</v>
          </cell>
        </row>
        <row r="157">
          <cell r="D157">
            <v>-8069</v>
          </cell>
          <cell r="E157">
            <v>0</v>
          </cell>
        </row>
        <row r="164">
          <cell r="D164">
            <v>0</v>
          </cell>
          <cell r="E164">
            <v>0</v>
          </cell>
        </row>
        <row r="165">
          <cell r="D165">
            <v>0</v>
          </cell>
          <cell r="E165">
            <v>0</v>
          </cell>
        </row>
        <row r="166">
          <cell r="D166">
            <v>0</v>
          </cell>
          <cell r="E166">
            <v>0</v>
          </cell>
        </row>
        <row r="167">
          <cell r="D167">
            <v>9820</v>
          </cell>
          <cell r="E167">
            <v>1467</v>
          </cell>
        </row>
        <row r="168">
          <cell r="D168">
            <v>10673</v>
          </cell>
          <cell r="E168">
            <v>38702</v>
          </cell>
        </row>
        <row r="169">
          <cell r="D169">
            <v>0</v>
          </cell>
          <cell r="E169">
            <v>0</v>
          </cell>
        </row>
        <row r="170">
          <cell r="D170">
            <v>77</v>
          </cell>
          <cell r="E170">
            <v>0</v>
          </cell>
        </row>
        <row r="171">
          <cell r="D171">
            <v>0</v>
          </cell>
          <cell r="E171">
            <v>0</v>
          </cell>
        </row>
        <row r="179">
          <cell r="D179">
            <v>0</v>
          </cell>
          <cell r="E179">
            <v>0</v>
          </cell>
        </row>
        <row r="180">
          <cell r="D180">
            <v>0</v>
          </cell>
          <cell r="E180">
            <v>0</v>
          </cell>
        </row>
        <row r="186">
          <cell r="D186">
            <v>0</v>
          </cell>
          <cell r="E186">
            <v>0</v>
          </cell>
        </row>
        <row r="187">
          <cell r="D187">
            <v>0</v>
          </cell>
          <cell r="E187">
            <v>0</v>
          </cell>
        </row>
        <row r="194">
          <cell r="D194">
            <v>0</v>
          </cell>
          <cell r="E194">
            <v>0</v>
          </cell>
        </row>
        <row r="195">
          <cell r="D195">
            <v>0</v>
          </cell>
          <cell r="E195">
            <v>0</v>
          </cell>
        </row>
        <row r="196">
          <cell r="D196">
            <v>0</v>
          </cell>
          <cell r="E196">
            <v>0</v>
          </cell>
        </row>
        <row r="232">
          <cell r="D232">
            <v>0</v>
          </cell>
          <cell r="E232">
            <v>0</v>
          </cell>
        </row>
        <row r="235">
          <cell r="D235">
            <v>-157534</v>
          </cell>
          <cell r="E235">
            <v>-218905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PageLayoutView="0" workbookViewId="0" topLeftCell="A17">
      <selection activeCell="C23" sqref="C23"/>
    </sheetView>
  </sheetViews>
  <sheetFormatPr defaultColWidth="9.140625" defaultRowHeight="12.75"/>
  <cols>
    <col min="1" max="1" width="9.140625" style="37" customWidth="1"/>
    <col min="2" max="2" width="17.7109375" style="37" customWidth="1"/>
    <col min="3" max="3" width="16.421875" style="37" customWidth="1"/>
    <col min="4" max="9" width="9.140625" style="37" customWidth="1"/>
    <col min="10" max="17" width="9.140625" style="42" customWidth="1"/>
    <col min="18" max="249" width="9.140625" style="37" customWidth="1"/>
    <col min="250" max="250" width="12.421875" style="37" customWidth="1"/>
    <col min="251" max="251" width="23.421875" style="37" customWidth="1"/>
    <col min="252" max="252" width="21.28125" style="37" customWidth="1"/>
    <col min="253" max="253" width="22.140625" style="37" customWidth="1"/>
    <col min="254" max="16384" width="9.140625" style="37" customWidth="1"/>
  </cols>
  <sheetData>
    <row r="1" spans="1:250" ht="19.5" customHeight="1" thickTop="1">
      <c r="A1" s="300"/>
      <c r="B1" s="301"/>
      <c r="C1" s="301"/>
      <c r="D1" s="301"/>
      <c r="E1" s="301"/>
      <c r="F1" s="301"/>
      <c r="G1" s="301"/>
      <c r="H1" s="302"/>
      <c r="I1" s="303"/>
      <c r="J1" s="303"/>
      <c r="K1" s="303"/>
      <c r="L1" s="303"/>
      <c r="M1" s="303"/>
      <c r="N1" s="303"/>
      <c r="O1" s="303"/>
      <c r="P1" s="303"/>
      <c r="Q1" s="303"/>
      <c r="R1" s="303"/>
      <c r="IP1" s="38"/>
    </row>
    <row r="2" spans="1:250" ht="19.5" customHeight="1">
      <c r="A2" s="39"/>
      <c r="B2" s="40"/>
      <c r="C2" s="40"/>
      <c r="D2" s="40"/>
      <c r="E2" s="40"/>
      <c r="F2" s="40"/>
      <c r="G2" s="40"/>
      <c r="H2" s="41"/>
      <c r="T2" s="38"/>
      <c r="U2" s="38"/>
      <c r="V2" s="38"/>
      <c r="W2" s="38"/>
      <c r="X2" s="38"/>
      <c r="Y2" s="38"/>
      <c r="IP2" s="38"/>
    </row>
    <row r="3" spans="1:250" ht="19.5" customHeight="1">
      <c r="A3" s="39"/>
      <c r="B3" s="40"/>
      <c r="C3" s="40"/>
      <c r="D3" s="40"/>
      <c r="E3" s="40"/>
      <c r="F3" s="40"/>
      <c r="G3" s="40"/>
      <c r="H3" s="41"/>
      <c r="T3" s="38" t="s">
        <v>304</v>
      </c>
      <c r="U3" s="38" t="s">
        <v>305</v>
      </c>
      <c r="V3" s="38" t="s">
        <v>306</v>
      </c>
      <c r="W3" s="38"/>
      <c r="X3" s="38"/>
      <c r="Y3" s="38"/>
      <c r="IP3" s="38"/>
    </row>
    <row r="4" spans="1:250" s="42" customFormat="1" ht="17.25" customHeight="1">
      <c r="A4" s="43"/>
      <c r="B4" s="44"/>
      <c r="C4" s="44"/>
      <c r="D4" s="44"/>
      <c r="E4" s="44"/>
      <c r="F4" s="44"/>
      <c r="G4" s="44"/>
      <c r="H4" s="45"/>
      <c r="T4" s="46" t="s">
        <v>237</v>
      </c>
      <c r="U4" s="46">
        <v>2011</v>
      </c>
      <c r="V4" s="46" t="s">
        <v>307</v>
      </c>
      <c r="W4" s="46"/>
      <c r="X4" s="46"/>
      <c r="Y4" s="46"/>
      <c r="IP4" s="46"/>
    </row>
    <row r="5" spans="1:250" s="42" customFormat="1" ht="17.25" customHeight="1">
      <c r="A5" s="43"/>
      <c r="B5" s="44"/>
      <c r="C5" s="44"/>
      <c r="D5" s="44"/>
      <c r="E5" s="44"/>
      <c r="F5" s="44"/>
      <c r="G5" s="44"/>
      <c r="H5" s="45"/>
      <c r="T5" s="46" t="s">
        <v>238</v>
      </c>
      <c r="U5" s="46">
        <v>2012</v>
      </c>
      <c r="V5" s="46" t="s">
        <v>308</v>
      </c>
      <c r="W5" s="46"/>
      <c r="X5" s="46"/>
      <c r="Y5" s="46"/>
      <c r="IP5" s="46"/>
    </row>
    <row r="6" spans="1:250" s="42" customFormat="1" ht="17.25" customHeight="1">
      <c r="A6" s="43"/>
      <c r="B6" s="44"/>
      <c r="C6" s="44"/>
      <c r="D6" s="44"/>
      <c r="E6" s="44"/>
      <c r="F6" s="44"/>
      <c r="G6" s="44"/>
      <c r="H6" s="45"/>
      <c r="J6" s="295"/>
      <c r="K6" s="295"/>
      <c r="L6" s="295"/>
      <c r="M6" s="295"/>
      <c r="N6" s="295"/>
      <c r="O6" s="295"/>
      <c r="P6" s="295"/>
      <c r="Q6" s="295"/>
      <c r="T6" s="46"/>
      <c r="U6" s="46">
        <v>2013</v>
      </c>
      <c r="V6" s="46" t="s">
        <v>309</v>
      </c>
      <c r="W6" s="46"/>
      <c r="X6" s="46"/>
      <c r="Y6" s="46"/>
      <c r="IP6" s="46"/>
    </row>
    <row r="7" spans="1:250" s="42" customFormat="1" ht="17.25" customHeight="1">
      <c r="A7" s="43"/>
      <c r="B7" s="44"/>
      <c r="C7" s="44"/>
      <c r="D7" s="44"/>
      <c r="E7" s="44"/>
      <c r="F7" s="44"/>
      <c r="G7" s="44"/>
      <c r="H7" s="45"/>
      <c r="J7" s="295"/>
      <c r="K7" s="295"/>
      <c r="L7" s="295"/>
      <c r="M7" s="295"/>
      <c r="N7" s="295"/>
      <c r="O7" s="295"/>
      <c r="P7" s="295"/>
      <c r="Q7" s="295"/>
      <c r="T7" s="46"/>
      <c r="U7" s="46">
        <v>2014</v>
      </c>
      <c r="V7" s="46" t="s">
        <v>310</v>
      </c>
      <c r="W7" s="46"/>
      <c r="X7" s="46"/>
      <c r="Y7" s="46"/>
      <c r="IM7" s="47"/>
      <c r="IN7" s="47"/>
      <c r="IO7" s="47"/>
      <c r="IP7" s="46"/>
    </row>
    <row r="8" spans="1:250" ht="19.5" customHeight="1">
      <c r="A8" s="43"/>
      <c r="B8" s="44"/>
      <c r="C8" s="44"/>
      <c r="D8" s="44"/>
      <c r="E8" s="44"/>
      <c r="F8" s="44"/>
      <c r="G8" s="44"/>
      <c r="H8" s="45"/>
      <c r="I8" s="42"/>
      <c r="J8" s="295"/>
      <c r="K8" s="295"/>
      <c r="L8" s="295"/>
      <c r="M8" s="295"/>
      <c r="N8" s="295"/>
      <c r="O8" s="295"/>
      <c r="P8" s="295"/>
      <c r="Q8" s="48"/>
      <c r="R8" s="42"/>
      <c r="U8" s="38">
        <v>2015</v>
      </c>
      <c r="V8" s="38"/>
      <c r="W8" s="38"/>
      <c r="X8" s="38"/>
      <c r="Y8" s="38"/>
      <c r="IM8" s="49"/>
      <c r="IN8" s="49"/>
      <c r="IO8" s="49"/>
      <c r="IP8" s="38"/>
    </row>
    <row r="9" spans="1:250" ht="19.5" customHeight="1">
      <c r="A9" s="304" t="s">
        <v>311</v>
      </c>
      <c r="B9" s="305"/>
      <c r="C9" s="305"/>
      <c r="D9" s="305"/>
      <c r="E9" s="305"/>
      <c r="F9" s="305"/>
      <c r="G9" s="305"/>
      <c r="H9" s="306"/>
      <c r="I9" s="50"/>
      <c r="J9" s="295"/>
      <c r="K9" s="295"/>
      <c r="L9" s="295"/>
      <c r="M9" s="295"/>
      <c r="N9" s="295"/>
      <c r="O9" s="295"/>
      <c r="P9" s="295"/>
      <c r="Q9" s="295"/>
      <c r="R9" s="51"/>
      <c r="U9" s="38">
        <v>2016</v>
      </c>
      <c r="V9" s="38"/>
      <c r="W9" s="38"/>
      <c r="X9" s="38"/>
      <c r="Y9" s="38"/>
      <c r="IM9" s="49"/>
      <c r="IN9" s="49"/>
      <c r="IO9" s="49"/>
      <c r="IP9" s="38"/>
    </row>
    <row r="10" spans="1:250" ht="19.5" customHeight="1">
      <c r="A10" s="304"/>
      <c r="B10" s="305"/>
      <c r="C10" s="305"/>
      <c r="D10" s="305"/>
      <c r="E10" s="305"/>
      <c r="F10" s="305"/>
      <c r="G10" s="305"/>
      <c r="H10" s="306"/>
      <c r="J10" s="295"/>
      <c r="K10" s="295"/>
      <c r="L10" s="295"/>
      <c r="M10" s="295"/>
      <c r="N10" s="295"/>
      <c r="O10" s="295"/>
      <c r="P10" s="295"/>
      <c r="Q10" s="295"/>
      <c r="U10" s="38">
        <v>2017</v>
      </c>
      <c r="V10" s="38"/>
      <c r="W10" s="46"/>
      <c r="X10" s="38"/>
      <c r="Y10" s="38"/>
      <c r="IM10" s="49"/>
      <c r="IN10" s="49"/>
      <c r="IO10" s="49"/>
      <c r="IP10" s="38"/>
    </row>
    <row r="11" spans="1:250" ht="19.5" customHeight="1">
      <c r="A11" s="39"/>
      <c r="B11" s="40"/>
      <c r="C11" s="40"/>
      <c r="D11" s="40"/>
      <c r="E11" s="40"/>
      <c r="F11" s="40"/>
      <c r="G11" s="40"/>
      <c r="H11" s="41"/>
      <c r="J11" s="295"/>
      <c r="K11" s="295"/>
      <c r="L11" s="295"/>
      <c r="M11" s="295"/>
      <c r="N11" s="295"/>
      <c r="O11" s="295"/>
      <c r="P11" s="295"/>
      <c r="Q11" s="295"/>
      <c r="U11" s="38">
        <v>2018</v>
      </c>
      <c r="V11" s="38"/>
      <c r="W11" s="46"/>
      <c r="X11" s="38"/>
      <c r="Y11" s="38"/>
      <c r="IM11" s="49"/>
      <c r="IN11" s="49"/>
      <c r="IO11" s="49"/>
      <c r="IP11" s="38"/>
    </row>
    <row r="12" spans="1:250" ht="19.5" customHeight="1">
      <c r="A12" s="39"/>
      <c r="B12" s="40"/>
      <c r="C12" s="40"/>
      <c r="D12" s="40"/>
      <c r="E12" s="40"/>
      <c r="F12" s="40"/>
      <c r="G12" s="40"/>
      <c r="H12" s="41"/>
      <c r="J12" s="295"/>
      <c r="K12" s="295"/>
      <c r="L12" s="295"/>
      <c r="M12" s="295"/>
      <c r="N12" s="295"/>
      <c r="O12" s="295"/>
      <c r="P12" s="295"/>
      <c r="Q12" s="295"/>
      <c r="U12" s="38">
        <v>2019</v>
      </c>
      <c r="V12" s="38"/>
      <c r="W12" s="46"/>
      <c r="X12" s="38"/>
      <c r="Y12" s="38"/>
      <c r="IM12" s="49"/>
      <c r="IN12" s="49"/>
      <c r="IO12" s="49"/>
      <c r="IP12" s="38"/>
    </row>
    <row r="13" spans="1:250" ht="19.5" customHeight="1">
      <c r="A13" s="39"/>
      <c r="B13" s="40"/>
      <c r="C13" s="40"/>
      <c r="D13" s="40"/>
      <c r="E13" s="40"/>
      <c r="F13" s="40"/>
      <c r="G13" s="40"/>
      <c r="H13" s="41"/>
      <c r="J13" s="295"/>
      <c r="K13" s="295"/>
      <c r="L13" s="295"/>
      <c r="M13" s="295"/>
      <c r="N13" s="295"/>
      <c r="O13" s="295"/>
      <c r="P13" s="295"/>
      <c r="Q13" s="295"/>
      <c r="U13" s="38">
        <v>2020</v>
      </c>
      <c r="V13" s="46"/>
      <c r="W13" s="46"/>
      <c r="X13" s="38"/>
      <c r="Y13" s="38"/>
      <c r="IM13" s="49"/>
      <c r="IN13" s="49"/>
      <c r="IO13" s="49"/>
      <c r="IP13" s="38"/>
    </row>
    <row r="14" spans="1:250" ht="19.5" customHeight="1">
      <c r="A14" s="39"/>
      <c r="B14" s="40"/>
      <c r="C14" s="40"/>
      <c r="D14" s="40"/>
      <c r="E14" s="40"/>
      <c r="F14" s="40"/>
      <c r="G14" s="40"/>
      <c r="H14" s="41"/>
      <c r="J14" s="295"/>
      <c r="K14" s="295"/>
      <c r="L14" s="295"/>
      <c r="M14" s="295"/>
      <c r="N14" s="295"/>
      <c r="O14" s="295"/>
      <c r="P14" s="295"/>
      <c r="Q14" s="295"/>
      <c r="U14" s="38">
        <v>2021</v>
      </c>
      <c r="V14" s="46"/>
      <c r="W14" s="46"/>
      <c r="X14" s="38"/>
      <c r="Y14" s="38"/>
      <c r="IM14" s="49"/>
      <c r="IN14" s="49"/>
      <c r="IO14" s="49"/>
      <c r="IP14" s="38"/>
    </row>
    <row r="15" spans="1:250" s="42" customFormat="1" ht="19.5" customHeight="1">
      <c r="A15" s="43"/>
      <c r="B15" s="44"/>
      <c r="C15" s="44"/>
      <c r="D15" s="44"/>
      <c r="E15" s="44"/>
      <c r="F15" s="44"/>
      <c r="G15" s="44"/>
      <c r="H15" s="45"/>
      <c r="J15" s="295"/>
      <c r="K15" s="295"/>
      <c r="L15" s="295"/>
      <c r="M15" s="295"/>
      <c r="N15" s="295"/>
      <c r="O15" s="295"/>
      <c r="P15" s="295"/>
      <c r="Q15" s="295"/>
      <c r="U15" s="38">
        <v>2026</v>
      </c>
      <c r="V15" s="46"/>
      <c r="W15" s="38"/>
      <c r="X15" s="46"/>
      <c r="Y15" s="46"/>
      <c r="IM15" s="47"/>
      <c r="IN15" s="47"/>
      <c r="IO15" s="47"/>
      <c r="IP15" s="46"/>
    </row>
    <row r="16" spans="1:250" s="42" customFormat="1" ht="19.5" customHeight="1">
      <c r="A16" s="43"/>
      <c r="B16" s="44"/>
      <c r="C16" s="44"/>
      <c r="D16" s="44"/>
      <c r="E16" s="44"/>
      <c r="F16" s="44"/>
      <c r="G16" s="44"/>
      <c r="H16" s="45"/>
      <c r="I16" s="37"/>
      <c r="J16" s="295"/>
      <c r="K16" s="295"/>
      <c r="L16" s="295"/>
      <c r="M16" s="295"/>
      <c r="N16" s="295"/>
      <c r="O16" s="295"/>
      <c r="P16" s="295"/>
      <c r="Q16" s="295"/>
      <c r="U16" s="38">
        <v>2027</v>
      </c>
      <c r="V16" s="38"/>
      <c r="W16" s="38"/>
      <c r="X16" s="46"/>
      <c r="Y16" s="46"/>
      <c r="IM16" s="47"/>
      <c r="IN16" s="47"/>
      <c r="IO16" s="47"/>
      <c r="IP16" s="46"/>
    </row>
    <row r="17" spans="1:250" s="42" customFormat="1" ht="19.5" customHeight="1" thickBot="1">
      <c r="A17" s="43"/>
      <c r="B17" s="44"/>
      <c r="C17" s="44"/>
      <c r="D17" s="44"/>
      <c r="E17" s="44"/>
      <c r="F17" s="44"/>
      <c r="G17" s="44"/>
      <c r="H17" s="45"/>
      <c r="I17" s="37"/>
      <c r="J17" s="296"/>
      <c r="K17" s="296"/>
      <c r="L17" s="296"/>
      <c r="M17" s="296"/>
      <c r="N17" s="296"/>
      <c r="O17" s="296"/>
      <c r="P17" s="296"/>
      <c r="Q17" s="296"/>
      <c r="U17" s="38">
        <v>2028</v>
      </c>
      <c r="V17" s="38"/>
      <c r="W17" s="38"/>
      <c r="X17" s="46"/>
      <c r="Y17" s="46"/>
      <c r="IM17" s="47"/>
      <c r="IN17" s="47"/>
      <c r="IO17" s="47"/>
      <c r="IP17" s="46"/>
    </row>
    <row r="18" spans="1:250" s="42" customFormat="1" ht="19.5" customHeight="1" thickTop="1">
      <c r="A18" s="43"/>
      <c r="B18" s="52" t="s">
        <v>312</v>
      </c>
      <c r="C18" s="297" t="s">
        <v>380</v>
      </c>
      <c r="D18" s="298"/>
      <c r="E18" s="298"/>
      <c r="F18" s="298"/>
      <c r="G18" s="299"/>
      <c r="H18" s="45"/>
      <c r="I18" s="37"/>
      <c r="J18" s="288"/>
      <c r="K18" s="288"/>
      <c r="L18" s="288"/>
      <c r="M18" s="288"/>
      <c r="N18" s="288"/>
      <c r="O18" s="288"/>
      <c r="P18" s="288"/>
      <c r="Q18" s="288"/>
      <c r="U18" s="38">
        <v>2029</v>
      </c>
      <c r="V18" s="38"/>
      <c r="W18" s="38"/>
      <c r="X18" s="46"/>
      <c r="Y18" s="46"/>
      <c r="IM18" s="47"/>
      <c r="IN18" s="47"/>
      <c r="IO18" s="47"/>
      <c r="IP18" s="46"/>
    </row>
    <row r="19" spans="1:250" s="42" customFormat="1" ht="19.5" customHeight="1">
      <c r="A19" s="39"/>
      <c r="B19" s="53" t="s">
        <v>313</v>
      </c>
      <c r="C19" s="292">
        <v>4054261</v>
      </c>
      <c r="D19" s="293"/>
      <c r="E19" s="293"/>
      <c r="F19" s="293"/>
      <c r="G19" s="294"/>
      <c r="H19" s="41"/>
      <c r="I19" s="37"/>
      <c r="J19" s="289"/>
      <c r="K19" s="289"/>
      <c r="L19" s="289"/>
      <c r="M19" s="289"/>
      <c r="N19" s="289"/>
      <c r="O19" s="289"/>
      <c r="P19" s="289"/>
      <c r="Q19" s="289"/>
      <c r="R19" s="37"/>
      <c r="U19" s="38">
        <v>2030</v>
      </c>
      <c r="V19" s="38"/>
      <c r="W19" s="38"/>
      <c r="X19" s="46"/>
      <c r="Y19" s="46"/>
      <c r="IM19" s="47"/>
      <c r="IN19" s="47"/>
      <c r="IO19" s="47"/>
      <c r="IP19" s="46"/>
    </row>
    <row r="20" spans="1:250" s="42" customFormat="1" ht="19.5" customHeight="1">
      <c r="A20" s="39"/>
      <c r="B20" s="53" t="s">
        <v>314</v>
      </c>
      <c r="C20" s="79" t="s">
        <v>238</v>
      </c>
      <c r="D20" s="199"/>
      <c r="E20" s="199"/>
      <c r="F20" s="199"/>
      <c r="G20" s="200"/>
      <c r="H20" s="41"/>
      <c r="I20" s="37"/>
      <c r="J20" s="54"/>
      <c r="K20" s="54"/>
      <c r="L20" s="54"/>
      <c r="M20" s="54"/>
      <c r="N20" s="54"/>
      <c r="O20" s="54"/>
      <c r="P20" s="54"/>
      <c r="Q20" s="54"/>
      <c r="R20" s="37"/>
      <c r="U20" s="38"/>
      <c r="V20" s="38"/>
      <c r="W20" s="38"/>
      <c r="X20" s="46"/>
      <c r="Y20" s="46"/>
      <c r="IM20" s="47"/>
      <c r="IN20" s="47"/>
      <c r="IO20" s="47"/>
      <c r="IP20" s="46"/>
    </row>
    <row r="21" spans="1:250" s="42" customFormat="1" ht="19.5" customHeight="1">
      <c r="A21" s="39"/>
      <c r="B21" s="53" t="s">
        <v>315</v>
      </c>
      <c r="C21" s="80" t="s">
        <v>238</v>
      </c>
      <c r="D21" s="197"/>
      <c r="E21" s="197"/>
      <c r="F21" s="197"/>
      <c r="G21" s="198"/>
      <c r="H21" s="41"/>
      <c r="I21" s="37"/>
      <c r="J21" s="289"/>
      <c r="K21" s="289"/>
      <c r="L21" s="289"/>
      <c r="M21" s="289"/>
      <c r="N21" s="289"/>
      <c r="O21" s="289"/>
      <c r="P21" s="289"/>
      <c r="Q21" s="289"/>
      <c r="R21" s="37"/>
      <c r="U21" s="38">
        <v>2031</v>
      </c>
      <c r="V21" s="38"/>
      <c r="W21" s="38"/>
      <c r="X21" s="46"/>
      <c r="Y21" s="46"/>
      <c r="IM21" s="47"/>
      <c r="IN21" s="47"/>
      <c r="IO21" s="47"/>
      <c r="IP21" s="46"/>
    </row>
    <row r="22" spans="1:250" ht="19.5" customHeight="1">
      <c r="A22" s="39"/>
      <c r="B22" s="55" t="s">
        <v>316</v>
      </c>
      <c r="C22" s="80" t="s">
        <v>310</v>
      </c>
      <c r="D22" s="197"/>
      <c r="E22" s="197"/>
      <c r="F22" s="197"/>
      <c r="G22" s="198"/>
      <c r="H22" s="41"/>
      <c r="J22" s="289"/>
      <c r="K22" s="289"/>
      <c r="L22" s="289"/>
      <c r="M22" s="289"/>
      <c r="N22" s="289"/>
      <c r="O22" s="289"/>
      <c r="P22" s="289"/>
      <c r="Q22" s="289"/>
      <c r="U22" s="38">
        <v>2032</v>
      </c>
      <c r="V22" s="38"/>
      <c r="W22" s="38"/>
      <c r="X22" s="46"/>
      <c r="Y22" s="46"/>
      <c r="IM22" s="49"/>
      <c r="IN22" s="49"/>
      <c r="IO22" s="49"/>
      <c r="IP22" s="38"/>
    </row>
    <row r="23" spans="1:250" ht="19.5" customHeight="1">
      <c r="A23" s="39"/>
      <c r="B23" s="56" t="s">
        <v>317</v>
      </c>
      <c r="C23" s="81">
        <v>2019</v>
      </c>
      <c r="D23" s="197"/>
      <c r="E23" s="197"/>
      <c r="F23" s="197"/>
      <c r="G23" s="198"/>
      <c r="H23" s="41"/>
      <c r="J23" s="289"/>
      <c r="K23" s="289"/>
      <c r="L23" s="289"/>
      <c r="M23" s="289"/>
      <c r="N23" s="289"/>
      <c r="O23" s="289"/>
      <c r="P23" s="289"/>
      <c r="Q23" s="289"/>
      <c r="U23" s="38">
        <v>2033</v>
      </c>
      <c r="V23" s="38"/>
      <c r="W23" s="38"/>
      <c r="X23" s="38"/>
      <c r="Y23" s="38"/>
      <c r="IM23" s="49"/>
      <c r="IN23" s="49"/>
      <c r="IO23" s="49"/>
      <c r="IP23" s="38"/>
    </row>
    <row r="24" spans="1:250" ht="18" customHeight="1" thickBot="1">
      <c r="A24" s="39"/>
      <c r="B24" s="201"/>
      <c r="C24" s="202"/>
      <c r="D24" s="203"/>
      <c r="E24" s="203"/>
      <c r="F24" s="203"/>
      <c r="G24" s="204"/>
      <c r="H24" s="41"/>
      <c r="J24" s="289"/>
      <c r="K24" s="289"/>
      <c r="L24" s="289"/>
      <c r="M24" s="289"/>
      <c r="N24" s="289"/>
      <c r="O24" s="289"/>
      <c r="P24" s="289"/>
      <c r="Q24" s="289"/>
      <c r="U24" s="38">
        <v>2037</v>
      </c>
      <c r="V24" s="38"/>
      <c r="W24" s="38"/>
      <c r="X24" s="38"/>
      <c r="Y24" s="38"/>
      <c r="IM24" s="49"/>
      <c r="IN24" s="49"/>
      <c r="IO24" s="49"/>
      <c r="IP24" s="38"/>
    </row>
    <row r="25" spans="1:250" ht="18" customHeight="1" thickTop="1">
      <c r="A25" s="39"/>
      <c r="B25" s="40"/>
      <c r="C25" s="40"/>
      <c r="D25" s="40"/>
      <c r="E25" s="40"/>
      <c r="F25" s="40"/>
      <c r="G25" s="40"/>
      <c r="H25" s="41"/>
      <c r="J25" s="288"/>
      <c r="K25" s="288"/>
      <c r="L25" s="288"/>
      <c r="M25" s="288"/>
      <c r="N25" s="288"/>
      <c r="O25" s="288"/>
      <c r="P25" s="288"/>
      <c r="Q25" s="288"/>
      <c r="U25" s="38">
        <v>2038</v>
      </c>
      <c r="V25" s="38"/>
      <c r="W25" s="38"/>
      <c r="X25" s="38"/>
      <c r="Y25" s="38"/>
      <c r="IM25" s="49"/>
      <c r="IN25" s="49"/>
      <c r="IO25" s="49"/>
      <c r="IP25" s="38"/>
    </row>
    <row r="26" spans="1:250" ht="18" customHeight="1">
      <c r="A26" s="39"/>
      <c r="B26" s="40"/>
      <c r="C26" s="40"/>
      <c r="D26" s="40"/>
      <c r="E26" s="40"/>
      <c r="F26" s="40"/>
      <c r="G26" s="40"/>
      <c r="H26" s="41"/>
      <c r="J26" s="289"/>
      <c r="K26" s="289"/>
      <c r="L26" s="289"/>
      <c r="M26" s="289"/>
      <c r="N26" s="289"/>
      <c r="O26" s="289"/>
      <c r="P26" s="289"/>
      <c r="Q26" s="289"/>
      <c r="U26" s="38">
        <v>2039</v>
      </c>
      <c r="V26" s="38"/>
      <c r="W26" s="38"/>
      <c r="X26" s="38"/>
      <c r="Y26" s="38"/>
      <c r="IM26" s="49"/>
      <c r="IN26" s="49"/>
      <c r="IO26" s="49"/>
      <c r="IP26" s="38"/>
    </row>
    <row r="27" spans="1:250" ht="18" customHeight="1">
      <c r="A27" s="39"/>
      <c r="B27" s="57" t="s">
        <v>318</v>
      </c>
      <c r="C27" s="42"/>
      <c r="D27" s="42"/>
      <c r="E27" s="42"/>
      <c r="F27" s="42"/>
      <c r="G27" s="42"/>
      <c r="H27" s="41"/>
      <c r="J27" s="289"/>
      <c r="K27" s="289"/>
      <c r="L27" s="289"/>
      <c r="M27" s="289"/>
      <c r="N27" s="289"/>
      <c r="O27" s="289"/>
      <c r="P27" s="289"/>
      <c r="Q27" s="289"/>
      <c r="U27" s="38">
        <v>2040</v>
      </c>
      <c r="V27" s="38"/>
      <c r="W27" s="38"/>
      <c r="X27" s="38"/>
      <c r="Y27" s="38"/>
      <c r="IM27" s="49"/>
      <c r="IN27" s="49"/>
      <c r="IO27" s="49"/>
      <c r="IP27" s="38"/>
    </row>
    <row r="28" spans="1:250" ht="18" customHeight="1">
      <c r="A28" s="39"/>
      <c r="B28" s="290"/>
      <c r="C28" s="290"/>
      <c r="D28" s="290"/>
      <c r="E28" s="290"/>
      <c r="F28" s="290"/>
      <c r="G28" s="290"/>
      <c r="H28" s="291"/>
      <c r="J28" s="289"/>
      <c r="K28" s="289"/>
      <c r="L28" s="289"/>
      <c r="M28" s="289"/>
      <c r="N28" s="289"/>
      <c r="O28" s="289"/>
      <c r="P28" s="289"/>
      <c r="Q28" s="289"/>
      <c r="U28" s="38">
        <v>2041</v>
      </c>
      <c r="V28" s="38"/>
      <c r="W28" s="38"/>
      <c r="X28" s="38"/>
      <c r="Y28" s="38"/>
      <c r="IM28" s="49"/>
      <c r="IN28" s="49"/>
      <c r="IO28" s="49"/>
      <c r="IP28" s="38"/>
    </row>
    <row r="29" spans="1:250" ht="18.75" customHeight="1">
      <c r="A29" s="39"/>
      <c r="B29" s="286" t="s">
        <v>323</v>
      </c>
      <c r="C29" s="286"/>
      <c r="D29" s="286"/>
      <c r="E29" s="286"/>
      <c r="F29" s="286"/>
      <c r="G29" s="286"/>
      <c r="H29" s="287"/>
      <c r="J29" s="289"/>
      <c r="K29" s="289"/>
      <c r="L29" s="289"/>
      <c r="M29" s="289"/>
      <c r="N29" s="289"/>
      <c r="O29" s="289"/>
      <c r="P29" s="289"/>
      <c r="Q29" s="289"/>
      <c r="U29" s="38">
        <v>2042</v>
      </c>
      <c r="V29" s="38"/>
      <c r="W29" s="38"/>
      <c r="X29" s="38"/>
      <c r="Y29" s="38"/>
      <c r="IM29" s="49"/>
      <c r="IN29" s="49"/>
      <c r="IO29" s="49"/>
      <c r="IP29" s="38"/>
    </row>
    <row r="30" spans="1:250" ht="18" customHeight="1">
      <c r="A30" s="39"/>
      <c r="B30" s="286" t="s">
        <v>319</v>
      </c>
      <c r="C30" s="286"/>
      <c r="D30" s="286"/>
      <c r="E30" s="286"/>
      <c r="F30" s="286"/>
      <c r="G30" s="286"/>
      <c r="H30" s="287"/>
      <c r="J30" s="285"/>
      <c r="K30" s="285"/>
      <c r="L30" s="285"/>
      <c r="M30" s="285"/>
      <c r="N30" s="285"/>
      <c r="O30" s="285"/>
      <c r="P30" s="285"/>
      <c r="Q30" s="285"/>
      <c r="U30" s="38">
        <v>2043</v>
      </c>
      <c r="V30" s="38"/>
      <c r="W30" s="38"/>
      <c r="X30" s="38"/>
      <c r="Y30" s="38"/>
      <c r="IM30" s="49"/>
      <c r="IN30" s="49"/>
      <c r="IO30" s="49"/>
      <c r="IP30" s="38"/>
    </row>
    <row r="31" spans="1:250" ht="18" customHeight="1">
      <c r="A31" s="39"/>
      <c r="B31" s="286" t="s">
        <v>324</v>
      </c>
      <c r="C31" s="286"/>
      <c r="D31" s="286"/>
      <c r="E31" s="286"/>
      <c r="F31" s="286"/>
      <c r="G31" s="286"/>
      <c r="H31" s="287"/>
      <c r="J31" s="285"/>
      <c r="K31" s="285"/>
      <c r="L31" s="285"/>
      <c r="M31" s="285"/>
      <c r="N31" s="285"/>
      <c r="O31" s="285"/>
      <c r="P31" s="285"/>
      <c r="Q31" s="285"/>
      <c r="U31" s="38">
        <v>2044</v>
      </c>
      <c r="V31" s="38"/>
      <c r="W31" s="38"/>
      <c r="X31" s="38"/>
      <c r="Y31" s="38"/>
      <c r="IM31" s="49"/>
      <c r="IN31" s="49"/>
      <c r="IO31" s="49"/>
      <c r="IP31" s="38"/>
    </row>
    <row r="32" spans="1:250" ht="18" customHeight="1">
      <c r="A32" s="39"/>
      <c r="B32" s="286" t="s">
        <v>325</v>
      </c>
      <c r="C32" s="286"/>
      <c r="D32" s="286"/>
      <c r="E32" s="286"/>
      <c r="F32" s="286"/>
      <c r="G32" s="286"/>
      <c r="H32" s="287"/>
      <c r="U32" s="38">
        <v>2045</v>
      </c>
      <c r="V32" s="38"/>
      <c r="W32" s="38"/>
      <c r="X32" s="38"/>
      <c r="Y32" s="38"/>
      <c r="IM32" s="49"/>
      <c r="IN32" s="49"/>
      <c r="IO32" s="49"/>
      <c r="IP32" s="38"/>
    </row>
    <row r="33" spans="1:250" ht="18" customHeight="1" thickBot="1">
      <c r="A33" s="58"/>
      <c r="B33" s="59"/>
      <c r="C33" s="59"/>
      <c r="D33" s="59"/>
      <c r="E33" s="59"/>
      <c r="F33" s="59"/>
      <c r="G33" s="59"/>
      <c r="H33" s="60"/>
      <c r="J33" s="285"/>
      <c r="K33" s="285"/>
      <c r="L33" s="285"/>
      <c r="M33" s="285"/>
      <c r="N33" s="285"/>
      <c r="O33" s="285"/>
      <c r="P33" s="285"/>
      <c r="Q33" s="285"/>
      <c r="U33" s="38">
        <v>2046</v>
      </c>
      <c r="V33" s="38"/>
      <c r="W33" s="38"/>
      <c r="X33" s="38"/>
      <c r="Y33" s="38"/>
      <c r="IM33" s="49"/>
      <c r="IN33" s="49"/>
      <c r="IO33" s="49"/>
      <c r="IP33" s="38"/>
    </row>
    <row r="34" spans="10:250" ht="18" customHeight="1" thickTop="1">
      <c r="J34" s="285"/>
      <c r="K34" s="285"/>
      <c r="L34" s="285"/>
      <c r="M34" s="285"/>
      <c r="N34" s="285"/>
      <c r="O34" s="285"/>
      <c r="P34" s="285"/>
      <c r="Q34" s="285"/>
      <c r="U34" s="38">
        <v>2047</v>
      </c>
      <c r="V34" s="38"/>
      <c r="W34" s="38"/>
      <c r="X34" s="38"/>
      <c r="Y34" s="38"/>
      <c r="IM34" s="49"/>
      <c r="IN34" s="49"/>
      <c r="IO34" s="49"/>
      <c r="IP34" s="38"/>
    </row>
    <row r="35" spans="10:250" ht="18" customHeight="1">
      <c r="J35" s="285"/>
      <c r="K35" s="285"/>
      <c r="L35" s="285"/>
      <c r="M35" s="285"/>
      <c r="N35" s="285"/>
      <c r="O35" s="285"/>
      <c r="P35" s="285"/>
      <c r="Q35" s="285"/>
      <c r="U35" s="38">
        <v>2048</v>
      </c>
      <c r="V35" s="38"/>
      <c r="W35" s="38"/>
      <c r="X35" s="38"/>
      <c r="Y35" s="38"/>
      <c r="IM35" s="49"/>
      <c r="IN35" s="49"/>
      <c r="IO35" s="49"/>
      <c r="IP35" s="38"/>
    </row>
    <row r="36" spans="10:250" ht="18" customHeight="1">
      <c r="J36" s="285"/>
      <c r="K36" s="285"/>
      <c r="L36" s="285"/>
      <c r="M36" s="285"/>
      <c r="N36" s="285"/>
      <c r="O36" s="285"/>
      <c r="P36" s="285"/>
      <c r="Q36" s="285"/>
      <c r="U36" s="38">
        <v>2049</v>
      </c>
      <c r="V36" s="38"/>
      <c r="W36" s="38"/>
      <c r="X36" s="38"/>
      <c r="Y36" s="38"/>
      <c r="IM36" s="49"/>
      <c r="IN36" s="49"/>
      <c r="IO36" s="49"/>
      <c r="IP36" s="38"/>
    </row>
    <row r="37" spans="10:250" ht="21" customHeight="1">
      <c r="J37" s="285"/>
      <c r="K37" s="285"/>
      <c r="L37" s="285"/>
      <c r="M37" s="285"/>
      <c r="N37" s="285"/>
      <c r="O37" s="285"/>
      <c r="P37" s="285"/>
      <c r="Q37" s="285"/>
      <c r="U37" s="38">
        <v>2050</v>
      </c>
      <c r="V37" s="38"/>
      <c r="W37" s="38"/>
      <c r="X37" s="38"/>
      <c r="Y37" s="38"/>
      <c r="IM37" s="49"/>
      <c r="IN37" s="49"/>
      <c r="IO37" s="49"/>
      <c r="IP37" s="38"/>
    </row>
    <row r="38" spans="10:250" ht="18" customHeight="1">
      <c r="J38" s="285"/>
      <c r="K38" s="285"/>
      <c r="L38" s="285"/>
      <c r="M38" s="285"/>
      <c r="N38" s="285"/>
      <c r="O38" s="285"/>
      <c r="P38" s="285"/>
      <c r="Q38" s="285"/>
      <c r="U38" s="38">
        <v>2051</v>
      </c>
      <c r="V38" s="38"/>
      <c r="W38" s="38"/>
      <c r="X38" s="38"/>
      <c r="Y38" s="38"/>
      <c r="IM38" s="49"/>
      <c r="IN38" s="49"/>
      <c r="IO38" s="49"/>
      <c r="IP38" s="38"/>
    </row>
    <row r="39" spans="10:250" ht="18" customHeight="1">
      <c r="J39" s="285"/>
      <c r="K39" s="285"/>
      <c r="L39" s="285"/>
      <c r="M39" s="285"/>
      <c r="N39" s="285"/>
      <c r="O39" s="285"/>
      <c r="P39" s="285"/>
      <c r="Q39" s="285"/>
      <c r="U39" s="38">
        <v>2052</v>
      </c>
      <c r="V39" s="38"/>
      <c r="W39" s="38"/>
      <c r="X39" s="38"/>
      <c r="Y39" s="38"/>
      <c r="IM39" s="49"/>
      <c r="IN39" s="49"/>
      <c r="IO39" s="49"/>
      <c r="IP39" s="38"/>
    </row>
    <row r="40" spans="10:250" ht="18" customHeight="1">
      <c r="J40" s="285"/>
      <c r="K40" s="285"/>
      <c r="L40" s="285"/>
      <c r="M40" s="285"/>
      <c r="N40" s="285"/>
      <c r="O40" s="285"/>
      <c r="P40" s="285"/>
      <c r="Q40" s="285"/>
      <c r="U40" s="38">
        <v>2053</v>
      </c>
      <c r="V40" s="38"/>
      <c r="W40" s="38"/>
      <c r="X40" s="38"/>
      <c r="Y40" s="38"/>
      <c r="IM40" s="49"/>
      <c r="IN40" s="49"/>
      <c r="IO40" s="49"/>
      <c r="IP40" s="38"/>
    </row>
    <row r="41" spans="10:250" ht="18" customHeight="1">
      <c r="J41" s="48"/>
      <c r="K41" s="48"/>
      <c r="L41" s="48"/>
      <c r="M41" s="48"/>
      <c r="N41" s="48"/>
      <c r="O41" s="48"/>
      <c r="P41" s="48"/>
      <c r="Q41" s="48"/>
      <c r="U41" s="38">
        <v>2054</v>
      </c>
      <c r="V41" s="38"/>
      <c r="W41" s="38"/>
      <c r="X41" s="38"/>
      <c r="Y41" s="38"/>
      <c r="IM41" s="49"/>
      <c r="IN41" s="49"/>
      <c r="IO41" s="49"/>
      <c r="IP41" s="38"/>
    </row>
    <row r="42" spans="10:250" ht="12.75">
      <c r="J42" s="48"/>
      <c r="K42" s="48"/>
      <c r="L42" s="48"/>
      <c r="M42" s="48"/>
      <c r="N42" s="48"/>
      <c r="O42" s="48"/>
      <c r="P42" s="48"/>
      <c r="Q42" s="48"/>
      <c r="U42" s="38">
        <v>2055</v>
      </c>
      <c r="V42" s="38"/>
      <c r="W42" s="38"/>
      <c r="X42" s="38"/>
      <c r="Y42" s="38"/>
      <c r="IM42" s="49"/>
      <c r="IN42" s="49"/>
      <c r="IO42" s="49"/>
      <c r="IP42" s="38"/>
    </row>
    <row r="43" spans="10:250" ht="12.75">
      <c r="J43" s="48"/>
      <c r="K43" s="48"/>
      <c r="L43" s="48"/>
      <c r="M43" s="48"/>
      <c r="N43" s="48"/>
      <c r="O43" s="48"/>
      <c r="P43" s="48"/>
      <c r="Q43" s="48"/>
      <c r="U43" s="38">
        <v>2056</v>
      </c>
      <c r="V43" s="38"/>
      <c r="W43" s="38"/>
      <c r="X43" s="38"/>
      <c r="Y43" s="38"/>
      <c r="IM43" s="49"/>
      <c r="IN43" s="49"/>
      <c r="IO43" s="49"/>
      <c r="IP43" s="38"/>
    </row>
    <row r="44" spans="10:250" ht="12.75">
      <c r="J44" s="48"/>
      <c r="K44" s="48"/>
      <c r="L44" s="48"/>
      <c r="M44" s="48"/>
      <c r="N44" s="48"/>
      <c r="O44" s="48"/>
      <c r="P44" s="48"/>
      <c r="Q44" s="48"/>
      <c r="U44" s="38">
        <v>2057</v>
      </c>
      <c r="V44" s="38"/>
      <c r="W44" s="38"/>
      <c r="X44" s="38"/>
      <c r="Y44" s="38"/>
      <c r="IM44" s="49"/>
      <c r="IN44" s="49"/>
      <c r="IO44" s="49"/>
      <c r="IP44" s="38"/>
    </row>
    <row r="45" spans="10:250" ht="12.75">
      <c r="J45" s="48"/>
      <c r="K45" s="48"/>
      <c r="L45" s="48"/>
      <c r="M45" s="48"/>
      <c r="N45" s="48"/>
      <c r="O45" s="48"/>
      <c r="P45" s="48"/>
      <c r="Q45" s="48"/>
      <c r="U45" s="38">
        <v>2058</v>
      </c>
      <c r="V45" s="38"/>
      <c r="W45" s="38"/>
      <c r="X45" s="38"/>
      <c r="Y45" s="38"/>
      <c r="IM45" s="49"/>
      <c r="IN45" s="49"/>
      <c r="IO45" s="49"/>
      <c r="IP45" s="38"/>
    </row>
    <row r="46" spans="10:250" ht="12.75">
      <c r="J46" s="48"/>
      <c r="K46" s="48"/>
      <c r="L46" s="48"/>
      <c r="M46" s="48"/>
      <c r="N46" s="48"/>
      <c r="O46" s="48"/>
      <c r="P46" s="48"/>
      <c r="Q46" s="48"/>
      <c r="U46" s="38">
        <v>2059</v>
      </c>
      <c r="V46" s="38"/>
      <c r="W46" s="38"/>
      <c r="X46" s="38"/>
      <c r="Y46" s="38"/>
      <c r="IM46" s="49"/>
      <c r="IN46" s="49"/>
      <c r="IO46" s="49"/>
      <c r="IP46" s="38"/>
    </row>
    <row r="47" spans="10:250" ht="12.75">
      <c r="J47" s="48"/>
      <c r="K47" s="48"/>
      <c r="L47" s="48"/>
      <c r="M47" s="48"/>
      <c r="N47" s="48"/>
      <c r="O47" s="48"/>
      <c r="P47" s="48"/>
      <c r="Q47" s="48"/>
      <c r="U47" s="38">
        <v>2060</v>
      </c>
      <c r="V47" s="38"/>
      <c r="W47" s="38"/>
      <c r="X47" s="38"/>
      <c r="Y47" s="38"/>
      <c r="IM47" s="49"/>
      <c r="IN47" s="49"/>
      <c r="IO47" s="49"/>
      <c r="IP47" s="38"/>
    </row>
    <row r="48" spans="10:250" ht="12.75">
      <c r="J48" s="48"/>
      <c r="K48" s="48"/>
      <c r="L48" s="48"/>
      <c r="M48" s="48"/>
      <c r="N48" s="48"/>
      <c r="O48" s="48"/>
      <c r="P48" s="48"/>
      <c r="Q48" s="48"/>
      <c r="U48" s="38">
        <v>2061</v>
      </c>
      <c r="V48" s="38"/>
      <c r="W48" s="38"/>
      <c r="X48" s="38"/>
      <c r="Y48" s="38"/>
      <c r="IM48" s="49"/>
      <c r="IN48" s="49"/>
      <c r="IO48" s="49"/>
      <c r="IP48" s="38"/>
    </row>
    <row r="49" spans="21:250" ht="12.75">
      <c r="U49" s="38">
        <v>2062</v>
      </c>
      <c r="V49" s="38"/>
      <c r="W49" s="38"/>
      <c r="X49" s="38"/>
      <c r="Y49" s="38"/>
      <c r="IM49" s="49"/>
      <c r="IN49" s="49"/>
      <c r="IO49" s="49"/>
      <c r="IP49" s="38"/>
    </row>
    <row r="50" spans="21:250" ht="12.75">
      <c r="U50" s="38">
        <v>2063</v>
      </c>
      <c r="V50" s="38"/>
      <c r="W50" s="38"/>
      <c r="X50" s="38"/>
      <c r="Y50" s="38"/>
      <c r="IM50" s="49"/>
      <c r="IN50" s="49"/>
      <c r="IO50" s="49"/>
      <c r="IP50" s="38"/>
    </row>
    <row r="51" spans="21:250" ht="12.75">
      <c r="U51" s="38">
        <v>2064</v>
      </c>
      <c r="V51" s="38"/>
      <c r="W51" s="38"/>
      <c r="X51" s="38"/>
      <c r="Y51" s="38"/>
      <c r="IM51" s="49"/>
      <c r="IN51" s="49"/>
      <c r="IO51" s="49"/>
      <c r="IP51" s="38"/>
    </row>
    <row r="52" spans="21:250" ht="12.75">
      <c r="U52" s="38">
        <v>2065</v>
      </c>
      <c r="V52" s="38"/>
      <c r="W52" s="38"/>
      <c r="X52" s="38"/>
      <c r="Y52" s="38"/>
      <c r="IM52" s="49"/>
      <c r="IN52" s="49"/>
      <c r="IO52" s="49"/>
      <c r="IP52" s="38"/>
    </row>
    <row r="53" spans="21:250" ht="12.75">
      <c r="U53" s="38">
        <v>2066</v>
      </c>
      <c r="V53" s="38"/>
      <c r="W53" s="38"/>
      <c r="X53" s="38"/>
      <c r="Y53" s="38"/>
      <c r="IM53" s="49"/>
      <c r="IN53" s="49"/>
      <c r="IO53" s="49"/>
      <c r="IP53" s="38"/>
    </row>
    <row r="54" spans="21:250" ht="12.75">
      <c r="U54" s="38">
        <v>2067</v>
      </c>
      <c r="V54" s="38"/>
      <c r="W54" s="38"/>
      <c r="X54" s="38"/>
      <c r="Y54" s="38"/>
      <c r="IM54" s="49"/>
      <c r="IN54" s="49"/>
      <c r="IO54" s="49"/>
      <c r="IP54" s="38"/>
    </row>
    <row r="55" spans="21:250" ht="12.75">
      <c r="U55" s="38">
        <v>2068</v>
      </c>
      <c r="V55" s="38"/>
      <c r="W55" s="38"/>
      <c r="X55" s="38"/>
      <c r="Y55" s="38"/>
      <c r="IM55" s="49"/>
      <c r="IN55" s="49"/>
      <c r="IO55" s="49"/>
      <c r="IP55" s="38"/>
    </row>
    <row r="56" spans="21:250" ht="12.75">
      <c r="U56" s="38">
        <v>2069</v>
      </c>
      <c r="V56" s="38"/>
      <c r="W56" s="38"/>
      <c r="X56" s="38"/>
      <c r="Y56" s="38"/>
      <c r="IM56" s="49"/>
      <c r="IN56" s="49"/>
      <c r="IO56" s="49"/>
      <c r="IP56" s="38"/>
    </row>
    <row r="57" spans="21:250" ht="12.75">
      <c r="U57" s="38">
        <v>2070</v>
      </c>
      <c r="V57" s="38"/>
      <c r="W57" s="38"/>
      <c r="X57" s="38"/>
      <c r="Y57" s="38"/>
      <c r="IM57" s="49"/>
      <c r="IN57" s="49"/>
      <c r="IO57" s="49"/>
      <c r="IP57" s="38"/>
    </row>
    <row r="58" spans="21:250" ht="12.75">
      <c r="U58" s="38">
        <v>2071</v>
      </c>
      <c r="V58" s="38"/>
      <c r="W58" s="38"/>
      <c r="X58" s="38"/>
      <c r="Y58" s="38"/>
      <c r="IM58" s="49"/>
      <c r="IN58" s="49"/>
      <c r="IO58" s="49"/>
      <c r="IP58" s="38"/>
    </row>
    <row r="59" spans="21:250" ht="12.75">
      <c r="U59" s="38">
        <v>2072</v>
      </c>
      <c r="V59" s="38"/>
      <c r="W59" s="38"/>
      <c r="X59" s="38"/>
      <c r="Y59" s="38"/>
      <c r="IM59" s="49"/>
      <c r="IN59" s="49"/>
      <c r="IO59" s="49"/>
      <c r="IP59" s="38"/>
    </row>
    <row r="60" spans="21:250" ht="12.75">
      <c r="U60" s="38">
        <v>2073</v>
      </c>
      <c r="V60" s="38"/>
      <c r="W60" s="38"/>
      <c r="X60" s="38"/>
      <c r="Y60" s="38"/>
      <c r="IM60" s="49"/>
      <c r="IN60" s="49"/>
      <c r="IO60" s="49"/>
      <c r="IP60" s="38"/>
    </row>
    <row r="61" spans="21:250" ht="12.75">
      <c r="U61" s="38">
        <v>2074</v>
      </c>
      <c r="V61" s="38"/>
      <c r="W61" s="38"/>
      <c r="X61" s="38"/>
      <c r="Y61" s="38"/>
      <c r="IM61" s="49"/>
      <c r="IN61" s="49"/>
      <c r="IO61" s="49"/>
      <c r="IP61" s="38"/>
    </row>
    <row r="62" spans="21:250" ht="12.75">
      <c r="U62" s="38">
        <v>2075</v>
      </c>
      <c r="V62" s="38"/>
      <c r="W62" s="38"/>
      <c r="X62" s="38"/>
      <c r="Y62" s="38"/>
      <c r="IM62" s="49"/>
      <c r="IN62" s="49"/>
      <c r="IO62" s="49"/>
      <c r="IP62" s="38"/>
    </row>
    <row r="63" spans="21:250" ht="12.75">
      <c r="U63" s="38">
        <v>2076</v>
      </c>
      <c r="V63" s="38"/>
      <c r="W63" s="38"/>
      <c r="X63" s="38"/>
      <c r="Y63" s="38"/>
      <c r="IM63" s="49"/>
      <c r="IN63" s="49"/>
      <c r="IO63" s="49"/>
      <c r="IP63" s="38"/>
    </row>
    <row r="64" spans="21:250" ht="12.75">
      <c r="U64" s="38">
        <v>2077</v>
      </c>
      <c r="V64" s="38"/>
      <c r="W64" s="38"/>
      <c r="X64" s="38"/>
      <c r="Y64" s="38"/>
      <c r="IM64" s="49"/>
      <c r="IN64" s="49"/>
      <c r="IO64" s="49"/>
      <c r="IP64" s="38"/>
    </row>
    <row r="65" spans="21:250" ht="12.75">
      <c r="U65" s="38">
        <v>2078</v>
      </c>
      <c r="V65" s="38"/>
      <c r="W65" s="38"/>
      <c r="X65" s="38"/>
      <c r="Y65" s="38"/>
      <c r="IM65" s="49"/>
      <c r="IN65" s="49"/>
      <c r="IO65" s="49"/>
      <c r="IP65" s="38"/>
    </row>
    <row r="66" spans="21:250" ht="12.75">
      <c r="U66" s="38">
        <v>2079</v>
      </c>
      <c r="V66" s="38"/>
      <c r="W66" s="38"/>
      <c r="X66" s="38"/>
      <c r="Y66" s="38"/>
      <c r="IM66" s="49"/>
      <c r="IN66" s="49"/>
      <c r="IO66" s="49"/>
      <c r="IP66" s="38"/>
    </row>
    <row r="67" spans="21:250" ht="12.75">
      <c r="U67" s="38">
        <v>2080</v>
      </c>
      <c r="V67" s="38"/>
      <c r="W67" s="38"/>
      <c r="X67" s="38"/>
      <c r="Y67" s="38"/>
      <c r="IM67" s="49"/>
      <c r="IN67" s="49"/>
      <c r="IO67" s="49"/>
      <c r="IP67" s="38"/>
    </row>
    <row r="68" spans="21:250" ht="12.75">
      <c r="U68" s="38">
        <v>2081</v>
      </c>
      <c r="V68" s="38"/>
      <c r="W68" s="38"/>
      <c r="X68" s="38"/>
      <c r="Y68" s="38"/>
      <c r="IM68" s="49"/>
      <c r="IN68" s="49"/>
      <c r="IO68" s="49"/>
      <c r="IP68" s="38"/>
    </row>
    <row r="69" spans="21:250" ht="12.75">
      <c r="U69" s="38">
        <v>2082</v>
      </c>
      <c r="V69" s="38"/>
      <c r="W69" s="38"/>
      <c r="X69" s="38"/>
      <c r="Y69" s="38"/>
      <c r="IM69" s="49"/>
      <c r="IN69" s="49"/>
      <c r="IO69" s="49"/>
      <c r="IP69" s="38"/>
    </row>
    <row r="70" spans="21:250" ht="12.75">
      <c r="U70" s="38">
        <v>2083</v>
      </c>
      <c r="V70" s="38"/>
      <c r="W70" s="38"/>
      <c r="X70" s="38"/>
      <c r="Y70" s="38"/>
      <c r="IM70" s="49"/>
      <c r="IN70" s="49"/>
      <c r="IO70" s="49"/>
      <c r="IP70" s="38"/>
    </row>
    <row r="71" spans="21:250" ht="12.75">
      <c r="U71" s="38">
        <v>2084</v>
      </c>
      <c r="V71" s="38"/>
      <c r="W71" s="38"/>
      <c r="X71" s="38"/>
      <c r="Y71" s="38"/>
      <c r="IM71" s="49"/>
      <c r="IN71" s="49"/>
      <c r="IO71" s="49"/>
      <c r="IP71" s="38"/>
    </row>
    <row r="72" spans="21:250" ht="12.75">
      <c r="U72" s="38">
        <v>2085</v>
      </c>
      <c r="V72" s="38"/>
      <c r="W72" s="38"/>
      <c r="X72" s="38"/>
      <c r="Y72" s="38"/>
      <c r="IM72" s="49"/>
      <c r="IN72" s="49"/>
      <c r="IO72" s="49"/>
      <c r="IP72" s="38"/>
    </row>
    <row r="73" spans="21:250" ht="12.75">
      <c r="U73" s="38">
        <v>2086</v>
      </c>
      <c r="V73" s="38"/>
      <c r="W73" s="38"/>
      <c r="X73" s="38"/>
      <c r="Y73" s="38"/>
      <c r="IM73" s="49"/>
      <c r="IN73" s="49"/>
      <c r="IO73" s="49"/>
      <c r="IP73" s="38"/>
    </row>
    <row r="74" spans="21:250" ht="12.75">
      <c r="U74" s="38">
        <v>2087</v>
      </c>
      <c r="V74" s="38"/>
      <c r="W74" s="38"/>
      <c r="X74" s="38"/>
      <c r="Y74" s="38"/>
      <c r="IM74" s="49"/>
      <c r="IN74" s="49"/>
      <c r="IO74" s="49"/>
      <c r="IP74" s="38"/>
    </row>
    <row r="75" spans="21:250" ht="12.75">
      <c r="U75" s="38">
        <v>2088</v>
      </c>
      <c r="V75" s="38"/>
      <c r="W75" s="38"/>
      <c r="X75" s="38"/>
      <c r="Y75" s="38"/>
      <c r="IM75" s="49"/>
      <c r="IN75" s="49"/>
      <c r="IO75" s="49"/>
      <c r="IP75" s="38"/>
    </row>
    <row r="76" spans="21:250" ht="12.75">
      <c r="U76" s="38">
        <v>2089</v>
      </c>
      <c r="V76" s="38"/>
      <c r="W76" s="38"/>
      <c r="X76" s="38"/>
      <c r="Y76" s="38"/>
      <c r="IM76" s="49"/>
      <c r="IN76" s="49"/>
      <c r="IO76" s="49"/>
      <c r="IP76" s="38"/>
    </row>
    <row r="77" spans="21:250" ht="12.75">
      <c r="U77" s="38">
        <v>2090</v>
      </c>
      <c r="V77" s="38"/>
      <c r="W77" s="38"/>
      <c r="X77" s="38"/>
      <c r="Y77" s="38"/>
      <c r="IM77" s="49"/>
      <c r="IN77" s="49"/>
      <c r="IO77" s="49"/>
      <c r="IP77" s="38"/>
    </row>
    <row r="78" spans="21:250" ht="12.75">
      <c r="U78" s="38">
        <v>2091</v>
      </c>
      <c r="V78" s="38"/>
      <c r="W78" s="38"/>
      <c r="X78" s="38"/>
      <c r="Y78" s="38"/>
      <c r="IM78" s="49"/>
      <c r="IN78" s="49"/>
      <c r="IO78" s="49"/>
      <c r="IP78" s="38"/>
    </row>
    <row r="79" spans="21:250" ht="12.75">
      <c r="U79" s="38">
        <v>2092</v>
      </c>
      <c r="V79" s="38"/>
      <c r="W79" s="38"/>
      <c r="X79" s="38"/>
      <c r="Y79" s="38"/>
      <c r="IM79" s="49"/>
      <c r="IN79" s="49"/>
      <c r="IO79" s="49"/>
      <c r="IP79" s="38"/>
    </row>
    <row r="80" spans="21:250" ht="12.75">
      <c r="U80" s="38">
        <v>2093</v>
      </c>
      <c r="V80" s="38"/>
      <c r="W80" s="38"/>
      <c r="X80" s="38"/>
      <c r="Y80" s="38"/>
      <c r="IM80" s="49"/>
      <c r="IN80" s="49"/>
      <c r="IO80" s="49"/>
      <c r="IP80" s="38"/>
    </row>
    <row r="81" spans="21:250" ht="12.75">
      <c r="U81" s="38">
        <v>2094</v>
      </c>
      <c r="V81" s="38"/>
      <c r="W81" s="38"/>
      <c r="X81" s="38"/>
      <c r="Y81" s="38"/>
      <c r="IM81" s="49"/>
      <c r="IN81" s="49"/>
      <c r="IO81" s="49"/>
      <c r="IP81" s="38"/>
    </row>
    <row r="82" spans="21:250" ht="12.75">
      <c r="U82" s="38">
        <v>2095</v>
      </c>
      <c r="V82" s="38"/>
      <c r="W82" s="38"/>
      <c r="X82" s="38"/>
      <c r="Y82" s="38"/>
      <c r="IM82" s="49"/>
      <c r="IN82" s="49"/>
      <c r="IO82" s="49"/>
      <c r="IP82" s="38"/>
    </row>
    <row r="83" spans="21:250" ht="12.75">
      <c r="U83" s="38">
        <v>2096</v>
      </c>
      <c r="V83" s="38"/>
      <c r="W83" s="38"/>
      <c r="X83" s="38"/>
      <c r="Y83" s="38"/>
      <c r="IM83" s="49"/>
      <c r="IN83" s="49"/>
      <c r="IO83" s="49"/>
      <c r="IP83" s="38"/>
    </row>
    <row r="84" spans="21:250" ht="12.75">
      <c r="U84" s="38">
        <v>2097</v>
      </c>
      <c r="V84" s="38"/>
      <c r="W84" s="38"/>
      <c r="X84" s="38"/>
      <c r="Y84" s="38"/>
      <c r="IM84" s="49"/>
      <c r="IN84" s="49"/>
      <c r="IO84" s="49"/>
      <c r="IP84" s="38"/>
    </row>
    <row r="85" spans="21:250" ht="12.75">
      <c r="U85" s="38">
        <v>2098</v>
      </c>
      <c r="V85" s="38"/>
      <c r="W85" s="38"/>
      <c r="X85" s="38"/>
      <c r="Y85" s="38"/>
      <c r="IM85" s="49"/>
      <c r="IN85" s="49"/>
      <c r="IO85" s="49"/>
      <c r="IP85" s="38"/>
    </row>
    <row r="86" spans="21:250" ht="12.75">
      <c r="U86" s="38">
        <v>2099</v>
      </c>
      <c r="V86" s="38"/>
      <c r="W86" s="38"/>
      <c r="X86" s="38"/>
      <c r="Y86" s="38"/>
      <c r="IM86" s="49"/>
      <c r="IN86" s="49"/>
      <c r="IO86" s="49"/>
      <c r="IP86" s="38"/>
    </row>
    <row r="87" spans="21:250" ht="12.75">
      <c r="U87" s="38">
        <v>2097</v>
      </c>
      <c r="V87" s="38"/>
      <c r="W87" s="38"/>
      <c r="X87" s="38"/>
      <c r="Y87" s="38"/>
      <c r="IM87" s="49"/>
      <c r="IN87" s="49"/>
      <c r="IO87" s="49"/>
      <c r="IP87" s="49"/>
    </row>
    <row r="88" spans="21:255" ht="12.75">
      <c r="U88" s="49"/>
      <c r="V88" s="49"/>
      <c r="W88" s="49"/>
      <c r="X88" s="49"/>
      <c r="Y88" s="49"/>
      <c r="IM88" s="49"/>
      <c r="IN88" s="49"/>
      <c r="IO88" s="49"/>
      <c r="IP88" s="49"/>
      <c r="IQ88" s="49"/>
      <c r="IR88" s="49"/>
      <c r="IS88" s="49"/>
      <c r="IT88" s="49"/>
      <c r="IU88" s="49"/>
    </row>
    <row r="89" spans="247:255" ht="12.75">
      <c r="IM89" s="49"/>
      <c r="IN89" s="49"/>
      <c r="IO89" s="49"/>
      <c r="IP89" s="49"/>
      <c r="IQ89" s="49"/>
      <c r="IR89" s="49"/>
      <c r="IS89" s="49"/>
      <c r="IT89" s="49"/>
      <c r="IU89" s="49"/>
    </row>
    <row r="90" spans="247:255" ht="12.75">
      <c r="IM90" s="49"/>
      <c r="IN90" s="49"/>
      <c r="IO90" s="49"/>
      <c r="IP90" s="49"/>
      <c r="IQ90" s="49"/>
      <c r="IR90" s="49"/>
      <c r="IS90" s="49"/>
      <c r="IT90" s="49"/>
      <c r="IU90" s="49"/>
    </row>
    <row r="91" spans="247:255" ht="12.75">
      <c r="IM91" s="49"/>
      <c r="IN91" s="49"/>
      <c r="IO91" s="49"/>
      <c r="IP91" s="49"/>
      <c r="IQ91" s="49"/>
      <c r="IR91" s="49"/>
      <c r="IS91" s="49"/>
      <c r="IT91" s="49"/>
      <c r="IU91" s="49"/>
    </row>
    <row r="92" spans="247:255" ht="12.75">
      <c r="IM92" s="49"/>
      <c r="IN92" s="49"/>
      <c r="IO92" s="49"/>
      <c r="IP92" s="49"/>
      <c r="IQ92" s="49"/>
      <c r="IR92" s="49"/>
      <c r="IS92" s="49"/>
      <c r="IT92" s="49"/>
      <c r="IU92" s="49"/>
    </row>
    <row r="93" spans="247:255" ht="12.75">
      <c r="IM93" s="49"/>
      <c r="IN93" s="49"/>
      <c r="IO93" s="49"/>
      <c r="IP93" s="49"/>
      <c r="IT93" s="49"/>
      <c r="IU93" s="49"/>
    </row>
    <row r="94" spans="247:255" ht="12.75">
      <c r="IM94" s="49"/>
      <c r="IN94" s="49"/>
      <c r="IO94" s="49"/>
      <c r="IP94" s="49"/>
      <c r="IT94" s="49"/>
      <c r="IU94" s="49"/>
    </row>
    <row r="95" spans="247:255" ht="12.75">
      <c r="IM95" s="49"/>
      <c r="IN95" s="49"/>
      <c r="IO95" s="49"/>
      <c r="IP95" s="49"/>
      <c r="IT95" s="49"/>
      <c r="IU95" s="49"/>
    </row>
    <row r="96" spans="247:255" ht="12.75">
      <c r="IM96" s="49"/>
      <c r="IN96" s="49"/>
      <c r="IO96" s="49"/>
      <c r="IP96" s="49"/>
      <c r="IT96" s="49"/>
      <c r="IU96" s="49"/>
    </row>
    <row r="97" spans="247:255" ht="12.75">
      <c r="IM97" s="49"/>
      <c r="IN97" s="49"/>
      <c r="IO97" s="49"/>
      <c r="IP97" s="49"/>
      <c r="IT97" s="49"/>
      <c r="IU97" s="49"/>
    </row>
    <row r="98" spans="247:255" ht="12.75">
      <c r="IM98" s="49"/>
      <c r="IN98" s="49"/>
      <c r="IO98" s="49"/>
      <c r="IP98" s="49"/>
      <c r="IT98" s="49"/>
      <c r="IU98" s="49"/>
    </row>
  </sheetData>
  <sheetProtection password="B44F" sheet="1" objects="1" scenarios="1" selectLockedCells="1"/>
  <mergeCells count="43">
    <mergeCell ref="A1:H1"/>
    <mergeCell ref="I1:R1"/>
    <mergeCell ref="J6:Q6"/>
    <mergeCell ref="J7:Q7"/>
    <mergeCell ref="J8:P8"/>
    <mergeCell ref="A9:H10"/>
    <mergeCell ref="J9:Q9"/>
    <mergeCell ref="J10:Q10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C19:G19"/>
    <mergeCell ref="J19:Q19"/>
    <mergeCell ref="J21:Q21"/>
    <mergeCell ref="J22:Q22"/>
    <mergeCell ref="J23:Q23"/>
    <mergeCell ref="J24:Q24"/>
    <mergeCell ref="J25:Q25"/>
    <mergeCell ref="J26:Q26"/>
    <mergeCell ref="J27:Q27"/>
    <mergeCell ref="B28:H28"/>
    <mergeCell ref="J28:Q28"/>
    <mergeCell ref="B29:H29"/>
    <mergeCell ref="J29:Q29"/>
    <mergeCell ref="B30:H30"/>
    <mergeCell ref="J30:Q30"/>
    <mergeCell ref="J31:Q31"/>
    <mergeCell ref="J33:Q33"/>
    <mergeCell ref="J34:Q34"/>
    <mergeCell ref="J35:Q35"/>
    <mergeCell ref="J36:Q36"/>
    <mergeCell ref="J37:Q37"/>
    <mergeCell ref="J38:Q38"/>
    <mergeCell ref="J39:Q39"/>
    <mergeCell ref="J40:Q40"/>
    <mergeCell ref="B31:H31"/>
    <mergeCell ref="B32:H32"/>
  </mergeCells>
  <dataValidations count="4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</dataValidations>
  <hyperlinks>
    <hyperlink ref="B29:H29" location="'Биланс на состојба'!A1" display="БС: Биланс на состојба"/>
    <hyperlink ref="B30:H30" location="'Биланс на успех - природа'!A1" display="БУ: Биланс на успех"/>
    <hyperlink ref="B31:H31" location="'Паричен тек'!A1" display="ПТ: Извештај за паричните текови"/>
    <hyperlink ref="B32:H32" location="Капитал!A1" display="ПК: Извештај за промени во капиталот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340"/>
  <sheetViews>
    <sheetView zoomScalePageLayoutView="0" workbookViewId="0" topLeftCell="A1">
      <selection activeCell="AH26" sqref="AH26"/>
    </sheetView>
  </sheetViews>
  <sheetFormatPr defaultColWidth="9.140625" defaultRowHeight="12.75"/>
  <cols>
    <col min="1" max="1" width="3.57421875" style="231" customWidth="1"/>
    <col min="2" max="2" width="2.28125" style="0" customWidth="1"/>
    <col min="3" max="31" width="2.140625" style="0" customWidth="1"/>
    <col min="32" max="32" width="8.00390625" style="231" customWidth="1"/>
    <col min="33" max="33" width="8.8515625" style="231" customWidth="1"/>
    <col min="34" max="34" width="13.8515625" style="232" bestFit="1" customWidth="1"/>
    <col min="35" max="35" width="12.7109375" style="233" bestFit="1" customWidth="1"/>
    <col min="37" max="38" width="15.421875" style="234" bestFit="1" customWidth="1"/>
    <col min="39" max="39" width="9.140625" style="234" customWidth="1"/>
  </cols>
  <sheetData>
    <row r="1" spans="1:39" s="213" customFormat="1" ht="12.75">
      <c r="A1" s="210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2"/>
      <c r="AH1" s="214"/>
      <c r="AI1" s="215"/>
      <c r="AK1" s="216"/>
      <c r="AL1" s="216"/>
      <c r="AM1" s="216"/>
    </row>
    <row r="2" spans="1:39" s="213" customFormat="1" ht="12.75">
      <c r="A2" s="217"/>
      <c r="B2" s="218"/>
      <c r="C2" s="218"/>
      <c r="D2" s="218"/>
      <c r="E2" s="218"/>
      <c r="F2" s="218"/>
      <c r="G2" s="218"/>
      <c r="H2" s="218"/>
      <c r="I2" s="218"/>
      <c r="J2" s="218"/>
      <c r="K2" s="219"/>
      <c r="L2" s="220"/>
      <c r="M2" s="219"/>
      <c r="N2" s="218"/>
      <c r="O2" s="218"/>
      <c r="P2" s="220"/>
      <c r="Q2" s="219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21"/>
      <c r="AH2" s="214"/>
      <c r="AI2" s="215"/>
      <c r="AK2" s="216"/>
      <c r="AL2" s="216"/>
      <c r="AM2" s="216"/>
    </row>
    <row r="3" spans="1:39" s="213" customFormat="1" ht="12.75">
      <c r="A3" s="217"/>
      <c r="B3" s="218"/>
      <c r="C3" s="218"/>
      <c r="D3" s="218"/>
      <c r="E3" s="218"/>
      <c r="F3" s="218"/>
      <c r="G3" s="218"/>
      <c r="H3" s="218"/>
      <c r="I3" s="218"/>
      <c r="J3" s="218"/>
      <c r="K3" s="222" t="s">
        <v>381</v>
      </c>
      <c r="L3" s="222"/>
      <c r="M3" s="222"/>
      <c r="N3" s="218"/>
      <c r="O3" s="218"/>
      <c r="P3" s="222" t="s">
        <v>382</v>
      </c>
      <c r="Q3" s="222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21"/>
      <c r="AH3" s="214"/>
      <c r="AI3" s="215"/>
      <c r="AK3" s="216"/>
      <c r="AL3" s="216"/>
      <c r="AM3" s="216"/>
    </row>
    <row r="4" spans="1:39" s="213" customFormat="1" ht="12.75">
      <c r="A4" s="217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21"/>
      <c r="AH4" s="214"/>
      <c r="AI4" s="215"/>
      <c r="AK4" s="216"/>
      <c r="AL4" s="216"/>
      <c r="AM4" s="216"/>
    </row>
    <row r="5" spans="1:39" s="224" customFormat="1" ht="12.75">
      <c r="A5" s="223"/>
      <c r="B5" s="220"/>
      <c r="C5" s="220"/>
      <c r="D5" s="219"/>
      <c r="E5" s="222"/>
      <c r="F5" s="220">
        <f>'[2]BS obrazec'!M5</f>
        <v>0</v>
      </c>
      <c r="G5" s="220">
        <f>'[2]BS obrazec'!N5</f>
        <v>0</v>
      </c>
      <c r="H5" s="220">
        <f>'[2]BS obrazec'!O5</f>
        <v>0</v>
      </c>
      <c r="I5" s="220">
        <f>'[2]BS obrazec'!P5</f>
        <v>0</v>
      </c>
      <c r="J5" s="220">
        <f>'[2]BS obrazec'!Q5</f>
        <v>0</v>
      </c>
      <c r="K5" s="220">
        <f>'[2]BS obrazec'!R5</f>
        <v>0</v>
      </c>
      <c r="L5" s="220">
        <f>'[2]BS obrazec'!S5</f>
        <v>0</v>
      </c>
      <c r="M5" s="220">
        <f>'[2]BS obrazec'!T5</f>
        <v>0</v>
      </c>
      <c r="N5" s="222"/>
      <c r="O5" s="220"/>
      <c r="P5" s="220"/>
      <c r="Q5" s="219"/>
      <c r="R5" s="220"/>
      <c r="S5" s="220"/>
      <c r="T5" s="219"/>
      <c r="U5" s="220"/>
      <c r="V5" s="219"/>
      <c r="W5" s="219"/>
      <c r="X5" s="219"/>
      <c r="Y5" s="219"/>
      <c r="Z5" s="219"/>
      <c r="AA5" s="219"/>
      <c r="AB5" s="219"/>
      <c r="AC5" s="219"/>
      <c r="AD5" s="218"/>
      <c r="AE5" s="221"/>
      <c r="AH5" s="225"/>
      <c r="AI5" s="226"/>
      <c r="AK5" s="227"/>
      <c r="AL5" s="227"/>
      <c r="AM5" s="227"/>
    </row>
    <row r="6" spans="1:39" s="224" customFormat="1" ht="12.75">
      <c r="A6" s="223"/>
      <c r="B6" s="222">
        <v>1</v>
      </c>
      <c r="C6" s="222">
        <v>2</v>
      </c>
      <c r="D6" s="222">
        <v>3</v>
      </c>
      <c r="E6" s="222"/>
      <c r="F6" s="222">
        <v>4</v>
      </c>
      <c r="G6" s="222">
        <v>5</v>
      </c>
      <c r="H6" s="222">
        <v>6</v>
      </c>
      <c r="I6" s="222">
        <v>7</v>
      </c>
      <c r="J6" s="222">
        <v>8</v>
      </c>
      <c r="K6" s="222">
        <v>9</v>
      </c>
      <c r="L6" s="222">
        <v>10</v>
      </c>
      <c r="M6" s="222">
        <v>1</v>
      </c>
      <c r="N6" s="222"/>
      <c r="O6" s="222">
        <v>1</v>
      </c>
      <c r="P6" s="222">
        <v>1</v>
      </c>
      <c r="Q6" s="222">
        <v>1</v>
      </c>
      <c r="R6" s="222">
        <v>1</v>
      </c>
      <c r="S6" s="222">
        <v>1</v>
      </c>
      <c r="T6" s="222">
        <v>1</v>
      </c>
      <c r="U6" s="222">
        <v>1</v>
      </c>
      <c r="V6" s="222">
        <v>1</v>
      </c>
      <c r="W6" s="222">
        <v>2</v>
      </c>
      <c r="X6" s="222">
        <v>2</v>
      </c>
      <c r="Y6" s="222">
        <v>2</v>
      </c>
      <c r="Z6" s="222">
        <v>2</v>
      </c>
      <c r="AA6" s="222">
        <v>2</v>
      </c>
      <c r="AB6" s="222">
        <v>2</v>
      </c>
      <c r="AC6" s="222">
        <v>26</v>
      </c>
      <c r="AD6" s="218"/>
      <c r="AE6" s="221"/>
      <c r="AH6" s="225"/>
      <c r="AI6" s="226"/>
      <c r="AK6" s="227"/>
      <c r="AL6" s="227"/>
      <c r="AM6" s="227"/>
    </row>
    <row r="7" spans="1:39" s="224" customFormat="1" ht="12.75">
      <c r="A7" s="223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>
        <v>1</v>
      </c>
      <c r="N7" s="222"/>
      <c r="O7" s="222">
        <v>2</v>
      </c>
      <c r="P7" s="222">
        <v>3</v>
      </c>
      <c r="Q7" s="222">
        <v>4</v>
      </c>
      <c r="R7" s="222">
        <v>5</v>
      </c>
      <c r="S7" s="222">
        <v>6</v>
      </c>
      <c r="T7" s="222">
        <v>7</v>
      </c>
      <c r="U7" s="222">
        <v>8</v>
      </c>
      <c r="V7" s="222">
        <v>9</v>
      </c>
      <c r="W7" s="222">
        <v>0</v>
      </c>
      <c r="X7" s="222">
        <v>1</v>
      </c>
      <c r="Y7" s="222">
        <v>2</v>
      </c>
      <c r="Z7" s="222">
        <v>3</v>
      </c>
      <c r="AA7" s="222">
        <v>4</v>
      </c>
      <c r="AB7" s="222">
        <v>5</v>
      </c>
      <c r="AC7" s="222"/>
      <c r="AD7" s="218"/>
      <c r="AE7" s="221"/>
      <c r="AH7" s="225"/>
      <c r="AI7" s="226"/>
      <c r="AK7" s="227"/>
      <c r="AL7" s="227"/>
      <c r="AM7" s="227"/>
    </row>
    <row r="8" spans="1:39" s="224" customFormat="1" ht="12.75">
      <c r="A8" s="223"/>
      <c r="B8" s="222" t="s">
        <v>383</v>
      </c>
      <c r="C8" s="222"/>
      <c r="D8" s="222"/>
      <c r="E8" s="222"/>
      <c r="F8" s="222" t="s">
        <v>384</v>
      </c>
      <c r="G8" s="222"/>
      <c r="H8" s="222"/>
      <c r="I8" s="222"/>
      <c r="J8" s="222"/>
      <c r="K8" s="222"/>
      <c r="L8" s="222"/>
      <c r="M8" s="222"/>
      <c r="N8" s="222"/>
      <c r="O8" s="222" t="s">
        <v>385</v>
      </c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18"/>
      <c r="AE8" s="221"/>
      <c r="AH8" s="225"/>
      <c r="AI8" s="226"/>
      <c r="AK8" s="227"/>
      <c r="AL8" s="227"/>
      <c r="AM8" s="227"/>
    </row>
    <row r="9" spans="1:39" s="213" customFormat="1" ht="12.75">
      <c r="A9" s="217"/>
      <c r="B9" s="218" t="s">
        <v>386</v>
      </c>
      <c r="C9" s="218"/>
      <c r="D9" s="218"/>
      <c r="E9" s="218"/>
      <c r="F9" s="218" t="s">
        <v>387</v>
      </c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21"/>
      <c r="AH9" s="214"/>
      <c r="AI9" s="215"/>
      <c r="AK9" s="216"/>
      <c r="AL9" s="216"/>
      <c r="AM9" s="216"/>
    </row>
    <row r="10" spans="1:39" s="213" customFormat="1" ht="12.75">
      <c r="A10" s="228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30"/>
      <c r="AH10" s="214"/>
      <c r="AI10" s="215"/>
      <c r="AK10" s="216"/>
      <c r="AL10" s="216"/>
      <c r="AM10" s="216"/>
    </row>
    <row r="11" ht="12.75">
      <c r="AF11" s="213"/>
    </row>
    <row r="12" ht="12.75">
      <c r="AF12" s="213"/>
    </row>
    <row r="13" spans="1:39" s="236" customFormat="1" ht="12.75">
      <c r="A13" s="235" t="s">
        <v>388</v>
      </c>
      <c r="M13" s="345" t="str">
        <f>'[2]Parametri'!C3</f>
        <v>GD Granit AD Skopje</v>
      </c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213"/>
      <c r="AG13" s="238"/>
      <c r="AH13" s="239"/>
      <c r="AI13" s="240"/>
      <c r="AK13" s="241"/>
      <c r="AL13" s="241"/>
      <c r="AM13" s="241"/>
    </row>
    <row r="14" spans="1:39" s="236" customFormat="1" ht="12.75">
      <c r="A14" s="235" t="s">
        <v>389</v>
      </c>
      <c r="M14" s="346">
        <f>'[2]Parametri'!C5</f>
        <v>0</v>
      </c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213"/>
      <c r="AG14" s="238"/>
      <c r="AH14" s="239"/>
      <c r="AI14" s="240"/>
      <c r="AK14" s="241"/>
      <c r="AL14" s="241"/>
      <c r="AM14" s="241"/>
    </row>
    <row r="15" spans="1:39" s="236" customFormat="1" ht="12.75">
      <c r="A15" s="235" t="s">
        <v>390</v>
      </c>
      <c r="M15" s="347">
        <f>'[2]Parametri'!C7</f>
        <v>0</v>
      </c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  <c r="AE15" s="347"/>
      <c r="AF15" s="213"/>
      <c r="AG15" s="238"/>
      <c r="AH15" s="239"/>
      <c r="AI15" s="240"/>
      <c r="AK15" s="241"/>
      <c r="AL15" s="241"/>
      <c r="AM15" s="241"/>
    </row>
    <row r="16" ht="12.75">
      <c r="AF16" s="213"/>
    </row>
    <row r="17" spans="1:39" s="236" customFormat="1" ht="12.75">
      <c r="A17" s="348" t="s">
        <v>391</v>
      </c>
      <c r="B17" s="348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K17" s="241"/>
      <c r="AL17" s="241"/>
      <c r="AM17" s="241"/>
    </row>
    <row r="18" spans="1:39" s="236" customFormat="1" ht="12.75">
      <c r="A18" s="348" t="s">
        <v>392</v>
      </c>
      <c r="B18" s="348"/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8"/>
      <c r="AK18" s="241"/>
      <c r="AL18" s="241"/>
      <c r="AM18" s="241"/>
    </row>
    <row r="19" spans="1:39" s="236" customFormat="1" ht="12.75">
      <c r="A19" s="348" t="str">
        <f>"za periodot od "&amp;'[2]Parametri'!C19</f>
        <v>za periodot od 01.01. do 31.12.2018</v>
      </c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8"/>
      <c r="AK19" s="241"/>
      <c r="AL19" s="241"/>
      <c r="AM19" s="241"/>
    </row>
    <row r="20" spans="1:39" s="213" customFormat="1" ht="12.75">
      <c r="A20" s="242"/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3"/>
      <c r="AI20" s="244"/>
      <c r="AK20" s="216"/>
      <c r="AL20" s="216"/>
      <c r="AM20" s="216"/>
    </row>
    <row r="21" spans="1:39" s="213" customFormat="1" ht="12.75">
      <c r="A21" s="242"/>
      <c r="AF21" s="242"/>
      <c r="AG21" s="242"/>
      <c r="AH21" s="214"/>
      <c r="AI21" s="215" t="s">
        <v>393</v>
      </c>
      <c r="AK21" s="216"/>
      <c r="AL21" s="216"/>
      <c r="AM21" s="216"/>
    </row>
    <row r="22" spans="1:39" s="213" customFormat="1" ht="12.75">
      <c r="A22" s="349" t="s">
        <v>394</v>
      </c>
      <c r="B22" s="350" t="s">
        <v>395</v>
      </c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U22" s="350"/>
      <c r="V22" s="350"/>
      <c r="W22" s="350"/>
      <c r="X22" s="350"/>
      <c r="Y22" s="350"/>
      <c r="Z22" s="350"/>
      <c r="AA22" s="350"/>
      <c r="AB22" s="350"/>
      <c r="AC22" s="350"/>
      <c r="AD22" s="350"/>
      <c r="AE22" s="350"/>
      <c r="AF22" s="349" t="s">
        <v>396</v>
      </c>
      <c r="AG22" s="349" t="s">
        <v>397</v>
      </c>
      <c r="AH22" s="351" t="s">
        <v>398</v>
      </c>
      <c r="AI22" s="351"/>
      <c r="AJ22" s="247"/>
      <c r="AK22" s="216"/>
      <c r="AL22" s="216"/>
      <c r="AM22" s="216"/>
    </row>
    <row r="23" spans="1:39" s="213" customFormat="1" ht="25.5">
      <c r="A23" s="349" t="s">
        <v>394</v>
      </c>
      <c r="B23" s="350"/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350"/>
      <c r="V23" s="350"/>
      <c r="W23" s="350"/>
      <c r="X23" s="350"/>
      <c r="Y23" s="350"/>
      <c r="Z23" s="350"/>
      <c r="AA23" s="350"/>
      <c r="AB23" s="350"/>
      <c r="AC23" s="350"/>
      <c r="AD23" s="350"/>
      <c r="AE23" s="350"/>
      <c r="AF23" s="349"/>
      <c r="AG23" s="349"/>
      <c r="AH23" s="248" t="s">
        <v>399</v>
      </c>
      <c r="AI23" s="246" t="s">
        <v>400</v>
      </c>
      <c r="AJ23" s="247"/>
      <c r="AK23" s="216"/>
      <c r="AL23" s="216"/>
      <c r="AM23" s="216"/>
    </row>
    <row r="24" spans="1:39" s="242" customFormat="1" ht="12.75">
      <c r="A24" s="245">
        <v>1</v>
      </c>
      <c r="B24" s="350">
        <v>2</v>
      </c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245">
        <v>3</v>
      </c>
      <c r="AG24" s="245">
        <v>4</v>
      </c>
      <c r="AH24" s="249">
        <v>5</v>
      </c>
      <c r="AI24" s="250">
        <v>6</v>
      </c>
      <c r="AK24" s="251"/>
      <c r="AL24" s="251"/>
      <c r="AM24" s="251"/>
    </row>
    <row r="25" spans="1:39" s="213" customFormat="1" ht="12.75">
      <c r="A25" s="245">
        <v>1</v>
      </c>
      <c r="B25" s="352" t="s">
        <v>401</v>
      </c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A25" s="352"/>
      <c r="AB25" s="352"/>
      <c r="AC25" s="352"/>
      <c r="AD25" s="352"/>
      <c r="AE25" s="352"/>
      <c r="AF25" s="252">
        <v>201</v>
      </c>
      <c r="AG25" s="245"/>
      <c r="AH25" s="253">
        <f>AH26+AH27+AH31</f>
        <v>3761413</v>
      </c>
      <c r="AI25" s="253">
        <f>AI26+AI27+AI31</f>
        <v>4298106</v>
      </c>
      <c r="AK25" s="216">
        <f>3537362+AH27+97062</f>
        <v>3932197</v>
      </c>
      <c r="AL25" s="216"/>
      <c r="AM25" s="216"/>
    </row>
    <row r="26" spans="1:39" s="213" customFormat="1" ht="12.75">
      <c r="A26" s="245">
        <v>2</v>
      </c>
      <c r="B26" s="353" t="s">
        <v>402</v>
      </c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252">
        <v>202</v>
      </c>
      <c r="AG26" s="245"/>
      <c r="AH26" s="253">
        <f>-'[2]VTabeliBU'!D18</f>
        <v>3085091</v>
      </c>
      <c r="AI26" s="253">
        <f>-'[2]VTabeliBU'!E18</f>
        <v>3649492</v>
      </c>
      <c r="AK26" s="254">
        <f>AK25-AH25</f>
        <v>170784</v>
      </c>
      <c r="AL26" s="216"/>
      <c r="AM26" s="216"/>
    </row>
    <row r="27" spans="1:39" s="213" customFormat="1" ht="12.75">
      <c r="A27" s="245">
        <v>3</v>
      </c>
      <c r="B27" s="353" t="s">
        <v>403</v>
      </c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252">
        <v>203</v>
      </c>
      <c r="AG27" s="245"/>
      <c r="AH27" s="253">
        <f>-'[2]VTabeliBU'!D42</f>
        <v>297773</v>
      </c>
      <c r="AI27" s="253">
        <f>-'[2]VTabeliBU'!E42</f>
        <v>266375</v>
      </c>
      <c r="AK27" s="216"/>
      <c r="AL27" s="216"/>
      <c r="AM27" s="216"/>
    </row>
    <row r="28" spans="1:39" s="213" customFormat="1" ht="24" customHeight="1">
      <c r="A28" s="245">
        <v>4</v>
      </c>
      <c r="B28" s="353" t="s">
        <v>404</v>
      </c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245" t="s">
        <v>405</v>
      </c>
      <c r="AG28" s="245" t="s">
        <v>405</v>
      </c>
      <c r="AH28" s="249" t="s">
        <v>405</v>
      </c>
      <c r="AI28" s="250" t="s">
        <v>405</v>
      </c>
      <c r="AK28" s="216"/>
      <c r="AL28" s="216"/>
      <c r="AM28" s="216"/>
    </row>
    <row r="29" spans="1:39" s="213" customFormat="1" ht="26.25" customHeight="1">
      <c r="A29" s="245" t="s">
        <v>406</v>
      </c>
      <c r="B29" s="353" t="s">
        <v>407</v>
      </c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3"/>
      <c r="U29" s="353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252">
        <v>204</v>
      </c>
      <c r="AG29" s="245"/>
      <c r="AH29" s="253">
        <f>'[2]VTabeliBU'!D48</f>
        <v>381295</v>
      </c>
      <c r="AI29" s="253">
        <v>379981</v>
      </c>
      <c r="AK29" s="216"/>
      <c r="AL29" s="216"/>
      <c r="AM29" s="216"/>
    </row>
    <row r="30" spans="1:40" s="213" customFormat="1" ht="26.25" customHeight="1">
      <c r="A30" s="245" t="s">
        <v>408</v>
      </c>
      <c r="B30" s="353" t="s">
        <v>409</v>
      </c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252">
        <v>205</v>
      </c>
      <c r="AG30" s="245"/>
      <c r="AH30" s="253">
        <f>'[2]VTabeliBU'!D49</f>
        <v>400048</v>
      </c>
      <c r="AI30" s="253">
        <f>'[2]VTabeliBU'!E49</f>
        <v>381296</v>
      </c>
      <c r="AK30" s="216"/>
      <c r="AL30" s="216"/>
      <c r="AM30" s="216"/>
      <c r="AN30" s="255">
        <f>AI32+AI59</f>
        <v>4476864</v>
      </c>
    </row>
    <row r="31" spans="1:40" s="213" customFormat="1" ht="12.75">
      <c r="A31" s="245">
        <v>5</v>
      </c>
      <c r="B31" s="353" t="s">
        <v>410</v>
      </c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  <c r="T31" s="353"/>
      <c r="U31" s="353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252">
        <v>206</v>
      </c>
      <c r="AG31" s="245"/>
      <c r="AH31" s="253">
        <f>-'[2]VTabeliBU'!D58</f>
        <v>378549</v>
      </c>
      <c r="AI31" s="253">
        <f>-'[2]VTabeliBU'!E58</f>
        <v>382239</v>
      </c>
      <c r="AK31" s="216"/>
      <c r="AL31" s="216"/>
      <c r="AM31" s="216"/>
      <c r="AN31" s="255">
        <f>AN30-4320858</f>
        <v>156006</v>
      </c>
    </row>
    <row r="32" spans="1:40" s="213" customFormat="1" ht="25.5" customHeight="1">
      <c r="A32" s="245">
        <f>A31+1</f>
        <v>6</v>
      </c>
      <c r="B32" s="352" t="s">
        <v>411</v>
      </c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352"/>
      <c r="Z32" s="352"/>
      <c r="AA32" s="352"/>
      <c r="AB32" s="352"/>
      <c r="AC32" s="352"/>
      <c r="AD32" s="352"/>
      <c r="AE32" s="352"/>
      <c r="AF32" s="252">
        <v>207</v>
      </c>
      <c r="AG32" s="245"/>
      <c r="AH32" s="253">
        <f>AH33+AH34+AH35+AH36+AH37+AH38+AH43+AH44+AH45+AH46+AH47</f>
        <v>3826870</v>
      </c>
      <c r="AI32" s="253">
        <f>AI33+AI34+AI35+AI36+AI37+AI38+AI43+AI44+AI45+AI46+AI47</f>
        <v>4436695</v>
      </c>
      <c r="AK32" s="216"/>
      <c r="AL32" s="216"/>
      <c r="AM32" s="216"/>
      <c r="AN32" s="255"/>
    </row>
    <row r="33" spans="1:40" s="213" customFormat="1" ht="12.75">
      <c r="A33" s="245">
        <f aca="true" t="shared" si="0" ref="A33:A82">A32+1</f>
        <v>7</v>
      </c>
      <c r="B33" s="353" t="s">
        <v>412</v>
      </c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3"/>
      <c r="X33" s="353"/>
      <c r="Y33" s="353"/>
      <c r="Z33" s="353"/>
      <c r="AA33" s="353"/>
      <c r="AB33" s="353"/>
      <c r="AC33" s="353"/>
      <c r="AD33" s="353"/>
      <c r="AE33" s="353"/>
      <c r="AF33" s="252">
        <v>208</v>
      </c>
      <c r="AG33" s="245"/>
      <c r="AH33" s="253">
        <f>SUM('[2]VTabeliBU'!D65:D74)</f>
        <v>895152</v>
      </c>
      <c r="AI33" s="253">
        <f>SUM('[2]VTabeliBU'!E65:E74)</f>
        <v>985138</v>
      </c>
      <c r="AK33" s="216"/>
      <c r="AL33" s="216"/>
      <c r="AM33" s="216"/>
      <c r="AN33" s="255"/>
    </row>
    <row r="34" spans="1:39" s="213" customFormat="1" ht="12.75">
      <c r="A34" s="245">
        <f t="shared" si="0"/>
        <v>8</v>
      </c>
      <c r="B34" s="353" t="s">
        <v>413</v>
      </c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3"/>
      <c r="X34" s="353"/>
      <c r="Y34" s="353"/>
      <c r="Z34" s="353"/>
      <c r="AA34" s="353"/>
      <c r="AB34" s="353"/>
      <c r="AC34" s="353"/>
      <c r="AD34" s="353"/>
      <c r="AE34" s="353"/>
      <c r="AF34" s="252">
        <v>209</v>
      </c>
      <c r="AG34" s="245"/>
      <c r="AH34" s="253">
        <f>'[2]VTabeliBU'!D76+'[2]VTabeliBU'!D77</f>
        <v>13345</v>
      </c>
      <c r="AI34" s="253">
        <f>'[2]VTabeliBU'!E76+'[2]VTabeliBU'!E77</f>
        <v>11468</v>
      </c>
      <c r="AK34" s="216"/>
      <c r="AL34" s="216"/>
      <c r="AM34" s="216"/>
    </row>
    <row r="35" spans="1:39" s="213" customFormat="1" ht="30" customHeight="1">
      <c r="A35" s="245">
        <f t="shared" si="0"/>
        <v>9</v>
      </c>
      <c r="B35" s="353" t="s">
        <v>414</v>
      </c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3"/>
      <c r="X35" s="353"/>
      <c r="Y35" s="353"/>
      <c r="Z35" s="353"/>
      <c r="AA35" s="353"/>
      <c r="AB35" s="353"/>
      <c r="AC35" s="353"/>
      <c r="AD35" s="353"/>
      <c r="AE35" s="353"/>
      <c r="AF35" s="252">
        <v>210</v>
      </c>
      <c r="AG35" s="245"/>
      <c r="AH35" s="253">
        <f>'[2]VTabeliBU'!D78</f>
        <v>103806</v>
      </c>
      <c r="AI35" s="253">
        <f>'[2]VTabeliBU'!E78</f>
        <v>144539</v>
      </c>
      <c r="AK35" s="216"/>
      <c r="AL35" s="216"/>
      <c r="AM35" s="216"/>
    </row>
    <row r="36" spans="1:39" s="213" customFormat="1" ht="12.75">
      <c r="A36" s="245">
        <f t="shared" si="0"/>
        <v>10</v>
      </c>
      <c r="B36" s="353" t="s">
        <v>415</v>
      </c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3"/>
      <c r="X36" s="353"/>
      <c r="Y36" s="353"/>
      <c r="Z36" s="353"/>
      <c r="AA36" s="353"/>
      <c r="AB36" s="353"/>
      <c r="AC36" s="353"/>
      <c r="AD36" s="353"/>
      <c r="AE36" s="353"/>
      <c r="AF36" s="252">
        <v>211</v>
      </c>
      <c r="AG36" s="245"/>
      <c r="AH36" s="253">
        <f>SUM('[2]VTabeliBU'!D80:D88)</f>
        <v>1361719</v>
      </c>
      <c r="AI36" s="253">
        <f>SUM('[2]VTabeliBU'!E80:E88)</f>
        <v>1710120</v>
      </c>
      <c r="AK36" s="216"/>
      <c r="AL36" s="216"/>
      <c r="AM36" s="216"/>
    </row>
    <row r="37" spans="1:39" s="213" customFormat="1" ht="12.75">
      <c r="A37" s="245">
        <f t="shared" si="0"/>
        <v>11</v>
      </c>
      <c r="B37" s="353" t="s">
        <v>416</v>
      </c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53"/>
      <c r="O37" s="353"/>
      <c r="P37" s="353"/>
      <c r="Q37" s="353"/>
      <c r="R37" s="353"/>
      <c r="S37" s="353"/>
      <c r="T37" s="353"/>
      <c r="U37" s="353"/>
      <c r="V37" s="353"/>
      <c r="W37" s="353"/>
      <c r="X37" s="353"/>
      <c r="Y37" s="353"/>
      <c r="Z37" s="353"/>
      <c r="AA37" s="353"/>
      <c r="AB37" s="353"/>
      <c r="AC37" s="353"/>
      <c r="AD37" s="353"/>
      <c r="AE37" s="353"/>
      <c r="AF37" s="252">
        <v>212</v>
      </c>
      <c r="AG37" s="245"/>
      <c r="AH37" s="253">
        <f>SUM('[2]VTabeliBU'!D90:D98)</f>
        <v>116815</v>
      </c>
      <c r="AI37" s="253">
        <f>SUM('[2]VTabeliBU'!E90:E98)</f>
        <v>166667</v>
      </c>
      <c r="AK37" s="216"/>
      <c r="AL37" s="216"/>
      <c r="AM37" s="216"/>
    </row>
    <row r="38" spans="1:39" s="213" customFormat="1" ht="12.75">
      <c r="A38" s="245">
        <f t="shared" si="0"/>
        <v>12</v>
      </c>
      <c r="B38" s="353" t="s">
        <v>417</v>
      </c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252">
        <v>213</v>
      </c>
      <c r="AG38" s="245"/>
      <c r="AH38" s="253">
        <f>SUM(AH39:AH42)</f>
        <v>866416</v>
      </c>
      <c r="AI38" s="253">
        <f>SUM(AI39:AI42)</f>
        <v>924086</v>
      </c>
      <c r="AK38" s="216"/>
      <c r="AL38" s="216"/>
      <c r="AM38" s="216"/>
    </row>
    <row r="39" spans="1:39" s="213" customFormat="1" ht="12.75">
      <c r="A39" s="245" t="s">
        <v>418</v>
      </c>
      <c r="B39" s="353" t="s">
        <v>419</v>
      </c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3"/>
      <c r="U39" s="353"/>
      <c r="V39" s="353"/>
      <c r="W39" s="353"/>
      <c r="X39" s="353"/>
      <c r="Y39" s="353"/>
      <c r="Z39" s="353"/>
      <c r="AA39" s="353"/>
      <c r="AB39" s="353"/>
      <c r="AC39" s="353"/>
      <c r="AD39" s="353"/>
      <c r="AE39" s="353"/>
      <c r="AF39" s="252">
        <v>214</v>
      </c>
      <c r="AG39" s="245"/>
      <c r="AH39" s="253">
        <f>'[2]VTabeliBU'!D100+'[2]VTabeliBU'!D103</f>
        <v>681252</v>
      </c>
      <c r="AI39" s="253">
        <f>'[2]VTabeliBU'!E100+'[2]VTabeliBU'!E103</f>
        <v>729249</v>
      </c>
      <c r="AK39" s="216"/>
      <c r="AL39" s="216"/>
      <c r="AM39" s="216"/>
    </row>
    <row r="40" spans="1:39" s="213" customFormat="1" ht="12.75">
      <c r="A40" s="245" t="s">
        <v>420</v>
      </c>
      <c r="B40" s="353" t="s">
        <v>421</v>
      </c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53"/>
      <c r="S40" s="353"/>
      <c r="T40" s="353"/>
      <c r="U40" s="353"/>
      <c r="V40" s="353"/>
      <c r="W40" s="353"/>
      <c r="X40" s="353"/>
      <c r="Y40" s="353"/>
      <c r="Z40" s="353"/>
      <c r="AA40" s="353"/>
      <c r="AB40" s="353"/>
      <c r="AC40" s="353"/>
      <c r="AD40" s="353"/>
      <c r="AE40" s="353"/>
      <c r="AF40" s="252">
        <v>215</v>
      </c>
      <c r="AG40" s="245"/>
      <c r="AH40" s="253">
        <f>'[2]VTabeliBU'!D101+'[2]VTabeliBU'!D104</f>
        <v>0</v>
      </c>
      <c r="AI40" s="253">
        <f>'[2]VTabeliBU'!E101+'[2]VTabeliBU'!E104</f>
        <v>0</v>
      </c>
      <c r="AK40" s="216"/>
      <c r="AL40" s="216"/>
      <c r="AM40" s="216"/>
    </row>
    <row r="41" spans="1:39" s="213" customFormat="1" ht="12.75">
      <c r="A41" s="245" t="s">
        <v>422</v>
      </c>
      <c r="B41" s="353" t="s">
        <v>423</v>
      </c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  <c r="Z41" s="353"/>
      <c r="AA41" s="353"/>
      <c r="AB41" s="353"/>
      <c r="AC41" s="353"/>
      <c r="AD41" s="353"/>
      <c r="AE41" s="353"/>
      <c r="AF41" s="252">
        <v>216</v>
      </c>
      <c r="AG41" s="245"/>
      <c r="AH41" s="253">
        <f>'[2]VTabeliBU'!D102+'[2]VTabeliBU'!D105</f>
        <v>0</v>
      </c>
      <c r="AI41" s="253">
        <f>'[2]VTabeliBU'!E102+'[2]VTabeliBU'!E105</f>
        <v>0</v>
      </c>
      <c r="AK41" s="216"/>
      <c r="AL41" s="216"/>
      <c r="AM41" s="216"/>
    </row>
    <row r="42" spans="1:39" s="213" customFormat="1" ht="12.75">
      <c r="A42" s="245" t="s">
        <v>424</v>
      </c>
      <c r="B42" s="353" t="s">
        <v>425</v>
      </c>
      <c r="C42" s="353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353"/>
      <c r="Z42" s="353"/>
      <c r="AA42" s="353"/>
      <c r="AB42" s="353"/>
      <c r="AC42" s="353"/>
      <c r="AD42" s="353"/>
      <c r="AE42" s="353"/>
      <c r="AF42" s="252">
        <v>217</v>
      </c>
      <c r="AG42" s="245"/>
      <c r="AH42" s="253">
        <f>'[2]VTabeliBU'!D106+'[2]VTabeliBU'!D107+'[2]VTabeliBU'!D108+'[2]VTabeliBU'!D109</f>
        <v>185164</v>
      </c>
      <c r="AI42" s="253">
        <f>'[2]VTabeliBU'!E106+'[2]VTabeliBU'!E107+'[2]VTabeliBU'!E108+'[2]VTabeliBU'!E109</f>
        <v>194837</v>
      </c>
      <c r="AK42" s="216"/>
      <c r="AL42" s="216"/>
      <c r="AM42" s="216"/>
    </row>
    <row r="43" spans="1:39" s="213" customFormat="1" ht="12.75">
      <c r="A43" s="245">
        <v>13</v>
      </c>
      <c r="B43" s="353" t="s">
        <v>426</v>
      </c>
      <c r="C43" s="353"/>
      <c r="D43" s="353"/>
      <c r="E43" s="353"/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353"/>
      <c r="Q43" s="353"/>
      <c r="R43" s="353"/>
      <c r="S43" s="353"/>
      <c r="T43" s="353"/>
      <c r="U43" s="353"/>
      <c r="V43" s="353"/>
      <c r="W43" s="353"/>
      <c r="X43" s="353"/>
      <c r="Y43" s="353"/>
      <c r="Z43" s="353"/>
      <c r="AA43" s="353"/>
      <c r="AB43" s="353"/>
      <c r="AC43" s="353"/>
      <c r="AD43" s="353"/>
      <c r="AE43" s="353"/>
      <c r="AF43" s="252">
        <v>218</v>
      </c>
      <c r="AG43" s="245"/>
      <c r="AH43" s="253">
        <f>'[2]VTabeliBU'!D111+'[2]VTabeliBU'!D112+'[2]VTabeliBU'!D113</f>
        <v>184150</v>
      </c>
      <c r="AI43" s="253">
        <f>'[2]VTabeliBU'!E111+'[2]VTabeliBU'!E112+'[2]VTabeliBU'!E113</f>
        <v>340883</v>
      </c>
      <c r="AK43" s="216"/>
      <c r="AL43" s="216"/>
      <c r="AM43" s="216"/>
    </row>
    <row r="44" spans="1:39" s="213" customFormat="1" ht="12.75">
      <c r="A44" s="245">
        <f t="shared" si="0"/>
        <v>14</v>
      </c>
      <c r="B44" s="353" t="s">
        <v>427</v>
      </c>
      <c r="C44" s="353"/>
      <c r="D44" s="353"/>
      <c r="E44" s="353"/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/>
      <c r="Q44" s="353"/>
      <c r="R44" s="353"/>
      <c r="S44" s="353"/>
      <c r="T44" s="353"/>
      <c r="U44" s="353"/>
      <c r="V44" s="353"/>
      <c r="W44" s="353"/>
      <c r="X44" s="353"/>
      <c r="Y44" s="353"/>
      <c r="Z44" s="353"/>
      <c r="AA44" s="353"/>
      <c r="AB44" s="353"/>
      <c r="AC44" s="353"/>
      <c r="AD44" s="353"/>
      <c r="AE44" s="353"/>
      <c r="AF44" s="252">
        <v>219</v>
      </c>
      <c r="AG44" s="245"/>
      <c r="AH44" s="253">
        <f>SUM('[2]VTabeliBU'!D115:D120)</f>
        <v>0</v>
      </c>
      <c r="AI44" s="253">
        <f>SUM('[2]VTabeliBU'!E115:E120)</f>
        <v>2492</v>
      </c>
      <c r="AK44" s="216"/>
      <c r="AL44" s="216"/>
      <c r="AM44" s="216"/>
    </row>
    <row r="45" spans="1:39" s="213" customFormat="1" ht="12.75">
      <c r="A45" s="245">
        <f t="shared" si="0"/>
        <v>15</v>
      </c>
      <c r="B45" s="353" t="s">
        <v>428</v>
      </c>
      <c r="C45" s="353"/>
      <c r="D45" s="353"/>
      <c r="E45" s="353"/>
      <c r="F45" s="353"/>
      <c r="G45" s="353"/>
      <c r="H45" s="353"/>
      <c r="I45" s="353"/>
      <c r="J45" s="353"/>
      <c r="K45" s="353"/>
      <c r="L45" s="353"/>
      <c r="M45" s="353"/>
      <c r="N45" s="353"/>
      <c r="O45" s="353"/>
      <c r="P45" s="353"/>
      <c r="Q45" s="353"/>
      <c r="R45" s="353"/>
      <c r="S45" s="353"/>
      <c r="T45" s="353"/>
      <c r="U45" s="353"/>
      <c r="V45" s="353"/>
      <c r="W45" s="353"/>
      <c r="X45" s="353"/>
      <c r="Y45" s="353"/>
      <c r="Z45" s="353"/>
      <c r="AA45" s="353"/>
      <c r="AB45" s="353"/>
      <c r="AC45" s="353"/>
      <c r="AD45" s="353"/>
      <c r="AE45" s="353"/>
      <c r="AF45" s="252">
        <v>220</v>
      </c>
      <c r="AG45" s="245"/>
      <c r="AH45" s="253">
        <f>SUM('[2]VTabeliBU'!D122:D124)</f>
        <v>4716</v>
      </c>
      <c r="AI45" s="253">
        <f>SUM('[2]VTabeliBU'!E122:E124)</f>
        <v>3331</v>
      </c>
      <c r="AK45" s="216"/>
      <c r="AL45" s="216"/>
      <c r="AM45" s="216"/>
    </row>
    <row r="46" spans="1:39" s="213" customFormat="1" ht="12.75">
      <c r="A46" s="245">
        <f t="shared" si="0"/>
        <v>16</v>
      </c>
      <c r="B46" s="353" t="s">
        <v>429</v>
      </c>
      <c r="C46" s="353"/>
      <c r="D46" s="353"/>
      <c r="E46" s="353"/>
      <c r="F46" s="353"/>
      <c r="G46" s="353"/>
      <c r="H46" s="353"/>
      <c r="I46" s="353"/>
      <c r="J46" s="353"/>
      <c r="K46" s="353"/>
      <c r="L46" s="353"/>
      <c r="M46" s="353"/>
      <c r="N46" s="353"/>
      <c r="O46" s="353"/>
      <c r="P46" s="353"/>
      <c r="Q46" s="353"/>
      <c r="R46" s="353"/>
      <c r="S46" s="353"/>
      <c r="T46" s="353"/>
      <c r="U46" s="353"/>
      <c r="V46" s="353"/>
      <c r="W46" s="353"/>
      <c r="X46" s="353"/>
      <c r="Y46" s="353"/>
      <c r="Z46" s="353"/>
      <c r="AA46" s="353"/>
      <c r="AB46" s="353"/>
      <c r="AC46" s="353"/>
      <c r="AD46" s="353"/>
      <c r="AE46" s="353"/>
      <c r="AF46" s="252">
        <v>221</v>
      </c>
      <c r="AG46" s="245"/>
      <c r="AH46" s="253">
        <f>SUM('[2]VTabeliBU'!D126:D131)</f>
        <v>457</v>
      </c>
      <c r="AI46" s="253">
        <f>SUM('[2]VTabeliBU'!E126:E131)</f>
        <v>1380</v>
      </c>
      <c r="AK46" s="216"/>
      <c r="AL46" s="216"/>
      <c r="AM46" s="216"/>
    </row>
    <row r="47" spans="1:39" s="213" customFormat="1" ht="12.75">
      <c r="A47" s="245">
        <f t="shared" si="0"/>
        <v>17</v>
      </c>
      <c r="B47" s="353" t="s">
        <v>430</v>
      </c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353"/>
      <c r="Q47" s="353"/>
      <c r="R47" s="353"/>
      <c r="S47" s="353"/>
      <c r="T47" s="353"/>
      <c r="U47" s="353"/>
      <c r="V47" s="353"/>
      <c r="W47" s="353"/>
      <c r="X47" s="353"/>
      <c r="Y47" s="353"/>
      <c r="Z47" s="353"/>
      <c r="AA47" s="353"/>
      <c r="AB47" s="353"/>
      <c r="AC47" s="353"/>
      <c r="AD47" s="353"/>
      <c r="AE47" s="353"/>
      <c r="AF47" s="252">
        <v>222</v>
      </c>
      <c r="AG47" s="245"/>
      <c r="AH47" s="253">
        <f>SUM('[2]VTabeliBU'!D133:D142)</f>
        <v>280294</v>
      </c>
      <c r="AI47" s="253">
        <f>SUM('[2]VTabeliBU'!E133:E142)</f>
        <v>146591</v>
      </c>
      <c r="AK47" s="216"/>
      <c r="AL47" s="216"/>
      <c r="AM47" s="216"/>
    </row>
    <row r="48" spans="1:39" s="213" customFormat="1" ht="30" customHeight="1">
      <c r="A48" s="245">
        <f t="shared" si="0"/>
        <v>18</v>
      </c>
      <c r="B48" s="352" t="s">
        <v>431</v>
      </c>
      <c r="C48" s="352"/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2"/>
      <c r="R48" s="352"/>
      <c r="S48" s="352"/>
      <c r="T48" s="352"/>
      <c r="U48" s="352"/>
      <c r="V48" s="352"/>
      <c r="W48" s="352"/>
      <c r="X48" s="352"/>
      <c r="Y48" s="352"/>
      <c r="Z48" s="352"/>
      <c r="AA48" s="352"/>
      <c r="AB48" s="352"/>
      <c r="AC48" s="352"/>
      <c r="AD48" s="352"/>
      <c r="AE48" s="352"/>
      <c r="AF48" s="252">
        <v>223</v>
      </c>
      <c r="AG48" s="245"/>
      <c r="AH48" s="253">
        <f>AH49+AH54+AH55+AH56+AH57+AH58</f>
        <v>224808</v>
      </c>
      <c r="AI48" s="253">
        <f>AI49+AI54+AI55+AI56+AI57+AI58</f>
        <v>396348</v>
      </c>
      <c r="AK48" s="216"/>
      <c r="AL48" s="216"/>
      <c r="AM48" s="216"/>
    </row>
    <row r="49" spans="1:39" s="213" customFormat="1" ht="25.5" customHeight="1">
      <c r="A49" s="245">
        <f t="shared" si="0"/>
        <v>19</v>
      </c>
      <c r="B49" s="353" t="s">
        <v>432</v>
      </c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252">
        <v>224</v>
      </c>
      <c r="AG49" s="245"/>
      <c r="AH49" s="253">
        <f>SUM(AH50:AH53)</f>
        <v>82513</v>
      </c>
      <c r="AI49" s="253">
        <f>SUM(AI50:AI53)</f>
        <v>253565</v>
      </c>
      <c r="AK49" s="216"/>
      <c r="AL49" s="216"/>
      <c r="AM49" s="216"/>
    </row>
    <row r="50" spans="1:39" s="213" customFormat="1" ht="12.75">
      <c r="A50" s="245" t="s">
        <v>433</v>
      </c>
      <c r="B50" s="353" t="s">
        <v>434</v>
      </c>
      <c r="C50" s="353"/>
      <c r="D50" s="353"/>
      <c r="E50" s="353"/>
      <c r="F50" s="353"/>
      <c r="G50" s="353"/>
      <c r="H50" s="353"/>
      <c r="I50" s="353"/>
      <c r="J50" s="353"/>
      <c r="K50" s="353"/>
      <c r="L50" s="353"/>
      <c r="M50" s="353"/>
      <c r="N50" s="353"/>
      <c r="O50" s="353"/>
      <c r="P50" s="353"/>
      <c r="Q50" s="353"/>
      <c r="R50" s="353"/>
      <c r="S50" s="353"/>
      <c r="T50" s="353"/>
      <c r="U50" s="353"/>
      <c r="V50" s="353"/>
      <c r="W50" s="353"/>
      <c r="X50" s="353"/>
      <c r="Y50" s="353"/>
      <c r="Z50" s="353"/>
      <c r="AA50" s="353"/>
      <c r="AB50" s="353"/>
      <c r="AC50" s="353"/>
      <c r="AD50" s="353"/>
      <c r="AE50" s="353"/>
      <c r="AF50" s="252">
        <v>225</v>
      </c>
      <c r="AG50" s="245"/>
      <c r="AH50" s="253">
        <f>-'[2]VTabeliBU'!D152</f>
        <v>67931</v>
      </c>
      <c r="AI50" s="253">
        <f>-'[2]VTabeliBU'!E152</f>
        <v>238593</v>
      </c>
      <c r="AK50" s="216"/>
      <c r="AL50" s="216"/>
      <c r="AM50" s="216"/>
    </row>
    <row r="51" spans="1:39" s="213" customFormat="1" ht="12.75">
      <c r="A51" s="245" t="s">
        <v>435</v>
      </c>
      <c r="B51" s="353" t="s">
        <v>436</v>
      </c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  <c r="P51" s="353"/>
      <c r="Q51" s="353"/>
      <c r="R51" s="353"/>
      <c r="S51" s="353"/>
      <c r="T51" s="353"/>
      <c r="U51" s="353"/>
      <c r="V51" s="353"/>
      <c r="W51" s="353"/>
      <c r="X51" s="353"/>
      <c r="Y51" s="353"/>
      <c r="Z51" s="353"/>
      <c r="AA51" s="353"/>
      <c r="AB51" s="353"/>
      <c r="AC51" s="353"/>
      <c r="AD51" s="353"/>
      <c r="AE51" s="353"/>
      <c r="AF51" s="252">
        <v>226</v>
      </c>
      <c r="AG51" s="245"/>
      <c r="AH51" s="253">
        <f>-'[2]VTabeliBU'!D149</f>
        <v>14582</v>
      </c>
      <c r="AI51" s="253">
        <f>-'[2]VTabeliBU'!E149</f>
        <v>14972</v>
      </c>
      <c r="AK51" s="216"/>
      <c r="AL51" s="216"/>
      <c r="AM51" s="216"/>
    </row>
    <row r="52" spans="1:39" s="213" customFormat="1" ht="23.25" customHeight="1">
      <c r="A52" s="245" t="s">
        <v>437</v>
      </c>
      <c r="B52" s="353" t="s">
        <v>438</v>
      </c>
      <c r="C52" s="353"/>
      <c r="D52" s="353"/>
      <c r="E52" s="353"/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353"/>
      <c r="Q52" s="353"/>
      <c r="R52" s="353"/>
      <c r="S52" s="353"/>
      <c r="T52" s="353"/>
      <c r="U52" s="353"/>
      <c r="V52" s="353"/>
      <c r="W52" s="353"/>
      <c r="X52" s="353"/>
      <c r="Y52" s="353"/>
      <c r="Z52" s="353"/>
      <c r="AA52" s="353"/>
      <c r="AB52" s="353"/>
      <c r="AC52" s="353"/>
      <c r="AD52" s="353"/>
      <c r="AE52" s="353"/>
      <c r="AF52" s="252">
        <v>227</v>
      </c>
      <c r="AG52" s="245"/>
      <c r="AH52" s="253">
        <f>-'[2]VTabeliBU'!D150</f>
        <v>0</v>
      </c>
      <c r="AI52" s="253">
        <f>-'[2]VTabeliBU'!E150</f>
        <v>0</v>
      </c>
      <c r="AK52" s="216"/>
      <c r="AL52" s="216"/>
      <c r="AM52" s="216"/>
    </row>
    <row r="53" spans="1:39" s="213" customFormat="1" ht="12.75">
      <c r="A53" s="245" t="s">
        <v>439</v>
      </c>
      <c r="B53" s="353" t="s">
        <v>440</v>
      </c>
      <c r="C53" s="353"/>
      <c r="D53" s="353"/>
      <c r="E53" s="353"/>
      <c r="F53" s="353"/>
      <c r="G53" s="353"/>
      <c r="H53" s="353"/>
      <c r="I53" s="353"/>
      <c r="J53" s="353"/>
      <c r="K53" s="353"/>
      <c r="L53" s="353"/>
      <c r="M53" s="353"/>
      <c r="N53" s="353"/>
      <c r="O53" s="353"/>
      <c r="P53" s="353"/>
      <c r="Q53" s="353"/>
      <c r="R53" s="353"/>
      <c r="S53" s="353"/>
      <c r="T53" s="353"/>
      <c r="U53" s="353"/>
      <c r="V53" s="353"/>
      <c r="W53" s="353"/>
      <c r="X53" s="353"/>
      <c r="Y53" s="353"/>
      <c r="Z53" s="353"/>
      <c r="AA53" s="353"/>
      <c r="AB53" s="353"/>
      <c r="AC53" s="353"/>
      <c r="AD53" s="353"/>
      <c r="AE53" s="353"/>
      <c r="AF53" s="252">
        <v>228</v>
      </c>
      <c r="AG53" s="245"/>
      <c r="AH53" s="253">
        <f>-'[2]VTabeliBU'!D151</f>
        <v>0</v>
      </c>
      <c r="AI53" s="253">
        <f>-'[2]VTabeliBU'!E151</f>
        <v>0</v>
      </c>
      <c r="AK53" s="216"/>
      <c r="AL53" s="216"/>
      <c r="AM53" s="216"/>
    </row>
    <row r="54" spans="1:39" s="213" customFormat="1" ht="12.75">
      <c r="A54" s="245">
        <v>20</v>
      </c>
      <c r="B54" s="353" t="s">
        <v>441</v>
      </c>
      <c r="C54" s="353"/>
      <c r="D54" s="353"/>
      <c r="E54" s="353"/>
      <c r="F54" s="353"/>
      <c r="G54" s="353"/>
      <c r="H54" s="353"/>
      <c r="I54" s="353"/>
      <c r="J54" s="353"/>
      <c r="K54" s="353"/>
      <c r="L54" s="353"/>
      <c r="M54" s="353"/>
      <c r="N54" s="353"/>
      <c r="O54" s="353"/>
      <c r="P54" s="353"/>
      <c r="Q54" s="353"/>
      <c r="R54" s="353"/>
      <c r="S54" s="353"/>
      <c r="T54" s="353"/>
      <c r="U54" s="353"/>
      <c r="V54" s="353"/>
      <c r="W54" s="353"/>
      <c r="X54" s="353"/>
      <c r="Y54" s="353"/>
      <c r="Z54" s="353"/>
      <c r="AA54" s="353"/>
      <c r="AB54" s="353"/>
      <c r="AC54" s="353"/>
      <c r="AD54" s="353"/>
      <c r="AE54" s="353"/>
      <c r="AF54" s="252">
        <v>229</v>
      </c>
      <c r="AG54" s="245"/>
      <c r="AH54" s="253">
        <f>-'[2]VTabeliBU'!D155</f>
        <v>20466</v>
      </c>
      <c r="AI54" s="253">
        <f>-'[2]VTabeliBU'!E155</f>
        <v>0</v>
      </c>
      <c r="AK54" s="216"/>
      <c r="AL54" s="216"/>
      <c r="AM54" s="216"/>
    </row>
    <row r="55" spans="1:39" s="213" customFormat="1" ht="12.75">
      <c r="A55" s="245">
        <f t="shared" si="0"/>
        <v>21</v>
      </c>
      <c r="B55" s="353" t="s">
        <v>442</v>
      </c>
      <c r="C55" s="353"/>
      <c r="D55" s="353"/>
      <c r="E55" s="353"/>
      <c r="F55" s="353"/>
      <c r="G55" s="353"/>
      <c r="H55" s="353"/>
      <c r="I55" s="353"/>
      <c r="J55" s="353"/>
      <c r="K55" s="353"/>
      <c r="L55" s="353"/>
      <c r="M55" s="353"/>
      <c r="N55" s="353"/>
      <c r="O55" s="353"/>
      <c r="P55" s="353"/>
      <c r="Q55" s="353"/>
      <c r="R55" s="353"/>
      <c r="S55" s="353"/>
      <c r="T55" s="353"/>
      <c r="U55" s="353"/>
      <c r="V55" s="353"/>
      <c r="W55" s="353"/>
      <c r="X55" s="353"/>
      <c r="Y55" s="353"/>
      <c r="Z55" s="353"/>
      <c r="AA55" s="353"/>
      <c r="AB55" s="353"/>
      <c r="AC55" s="353"/>
      <c r="AD55" s="353"/>
      <c r="AE55" s="353"/>
      <c r="AF55" s="252">
        <v>230</v>
      </c>
      <c r="AG55" s="245"/>
      <c r="AH55" s="253">
        <f>-'[2]VTabeliBU'!D153</f>
        <v>8044</v>
      </c>
      <c r="AI55" s="253">
        <f>-'[2]VTabeliBU'!E153</f>
        <v>5647</v>
      </c>
      <c r="AK55" s="216"/>
      <c r="AL55" s="216"/>
      <c r="AM55" s="216"/>
    </row>
    <row r="56" spans="1:39" s="213" customFormat="1" ht="25.5" customHeight="1">
      <c r="A56" s="245">
        <f t="shared" si="0"/>
        <v>22</v>
      </c>
      <c r="B56" s="353" t="s">
        <v>443</v>
      </c>
      <c r="C56" s="353"/>
      <c r="D56" s="353"/>
      <c r="E56" s="353"/>
      <c r="F56" s="353"/>
      <c r="G56" s="353"/>
      <c r="H56" s="353"/>
      <c r="I56" s="353"/>
      <c r="J56" s="353"/>
      <c r="K56" s="353"/>
      <c r="L56" s="353"/>
      <c r="M56" s="353"/>
      <c r="N56" s="353"/>
      <c r="O56" s="353"/>
      <c r="P56" s="353"/>
      <c r="Q56" s="353"/>
      <c r="R56" s="353"/>
      <c r="S56" s="353"/>
      <c r="T56" s="353"/>
      <c r="U56" s="353"/>
      <c r="V56" s="353"/>
      <c r="W56" s="353"/>
      <c r="X56" s="353"/>
      <c r="Y56" s="353"/>
      <c r="Z56" s="353"/>
      <c r="AA56" s="353"/>
      <c r="AB56" s="353"/>
      <c r="AC56" s="353"/>
      <c r="AD56" s="353"/>
      <c r="AE56" s="353"/>
      <c r="AF56" s="252">
        <v>231</v>
      </c>
      <c r="AG56" s="245"/>
      <c r="AH56" s="253">
        <f>-'[2]VTabeliBU'!D154</f>
        <v>105051</v>
      </c>
      <c r="AI56" s="253">
        <f>-'[2]VTabeliBU'!E154</f>
        <v>136244</v>
      </c>
      <c r="AK56" s="216"/>
      <c r="AL56" s="216"/>
      <c r="AM56" s="216"/>
    </row>
    <row r="57" spans="1:39" s="213" customFormat="1" ht="12.75">
      <c r="A57" s="245">
        <f t="shared" si="0"/>
        <v>23</v>
      </c>
      <c r="B57" s="353" t="s">
        <v>444</v>
      </c>
      <c r="C57" s="353"/>
      <c r="D57" s="353"/>
      <c r="E57" s="353"/>
      <c r="F57" s="353"/>
      <c r="G57" s="353"/>
      <c r="H57" s="353"/>
      <c r="I57" s="353"/>
      <c r="J57" s="353"/>
      <c r="K57" s="353"/>
      <c r="L57" s="353"/>
      <c r="M57" s="353"/>
      <c r="N57" s="353"/>
      <c r="O57" s="353"/>
      <c r="P57" s="353"/>
      <c r="Q57" s="353"/>
      <c r="R57" s="353"/>
      <c r="S57" s="353"/>
      <c r="T57" s="353"/>
      <c r="U57" s="353"/>
      <c r="V57" s="353"/>
      <c r="W57" s="353"/>
      <c r="X57" s="353"/>
      <c r="Y57" s="353"/>
      <c r="Z57" s="353"/>
      <c r="AA57" s="353"/>
      <c r="AB57" s="353"/>
      <c r="AC57" s="353"/>
      <c r="AD57" s="353"/>
      <c r="AE57" s="353"/>
      <c r="AF57" s="252">
        <v>232</v>
      </c>
      <c r="AG57" s="245"/>
      <c r="AH57" s="253">
        <f>-'[2]VTabeliBU'!D156</f>
        <v>665</v>
      </c>
      <c r="AI57" s="253">
        <f>-'[2]VTabeliBU'!E156</f>
        <v>892</v>
      </c>
      <c r="AK57" s="216"/>
      <c r="AL57" s="216"/>
      <c r="AM57" s="216"/>
    </row>
    <row r="58" spans="1:39" s="213" customFormat="1" ht="12.75">
      <c r="A58" s="245">
        <f t="shared" si="0"/>
        <v>24</v>
      </c>
      <c r="B58" s="353" t="s">
        <v>445</v>
      </c>
      <c r="C58" s="353"/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/>
      <c r="Q58" s="353"/>
      <c r="R58" s="353"/>
      <c r="S58" s="353"/>
      <c r="T58" s="353"/>
      <c r="U58" s="353"/>
      <c r="V58" s="353"/>
      <c r="W58" s="353"/>
      <c r="X58" s="353"/>
      <c r="Y58" s="353"/>
      <c r="Z58" s="353"/>
      <c r="AA58" s="353"/>
      <c r="AB58" s="353"/>
      <c r="AC58" s="353"/>
      <c r="AD58" s="353"/>
      <c r="AE58" s="353"/>
      <c r="AF58" s="252">
        <v>233</v>
      </c>
      <c r="AG58" s="245"/>
      <c r="AH58" s="253">
        <f>-'[2]VTabeliBU'!D157</f>
        <v>8069</v>
      </c>
      <c r="AI58" s="253">
        <f>-'[2]VTabeliBU'!E157</f>
        <v>0</v>
      </c>
      <c r="AK58" s="216"/>
      <c r="AL58" s="216"/>
      <c r="AM58" s="216"/>
    </row>
    <row r="59" spans="1:39" s="213" customFormat="1" ht="27" customHeight="1">
      <c r="A59" s="245">
        <f t="shared" si="0"/>
        <v>25</v>
      </c>
      <c r="B59" s="352" t="s">
        <v>446</v>
      </c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  <c r="R59" s="352"/>
      <c r="S59" s="352"/>
      <c r="T59" s="352"/>
      <c r="U59" s="352"/>
      <c r="V59" s="352"/>
      <c r="W59" s="352"/>
      <c r="X59" s="352"/>
      <c r="Y59" s="352"/>
      <c r="Z59" s="352"/>
      <c r="AA59" s="352"/>
      <c r="AB59" s="352"/>
      <c r="AC59" s="352"/>
      <c r="AD59" s="352"/>
      <c r="AE59" s="352"/>
      <c r="AF59" s="252">
        <v>234</v>
      </c>
      <c r="AG59" s="245"/>
      <c r="AH59" s="253">
        <f>AH60+AH64+AH65+AH66+AH67+AH68</f>
        <v>20570</v>
      </c>
      <c r="AI59" s="253">
        <f>AI60+AI64+AI65+AI66+AI67+AI68</f>
        <v>40169</v>
      </c>
      <c r="AK59" s="216"/>
      <c r="AL59" s="216"/>
      <c r="AM59" s="216"/>
    </row>
    <row r="60" spans="1:39" s="213" customFormat="1" ht="12.75">
      <c r="A60" s="245">
        <f t="shared" si="0"/>
        <v>26</v>
      </c>
      <c r="B60" s="353" t="s">
        <v>447</v>
      </c>
      <c r="C60" s="353"/>
      <c r="D60" s="353"/>
      <c r="E60" s="353"/>
      <c r="F60" s="353"/>
      <c r="G60" s="353"/>
      <c r="H60" s="353"/>
      <c r="I60" s="353"/>
      <c r="J60" s="353"/>
      <c r="K60" s="353"/>
      <c r="L60" s="353"/>
      <c r="M60" s="353"/>
      <c r="N60" s="353"/>
      <c r="O60" s="353"/>
      <c r="P60" s="353"/>
      <c r="Q60" s="353"/>
      <c r="R60" s="353"/>
      <c r="S60" s="353"/>
      <c r="T60" s="353"/>
      <c r="U60" s="353"/>
      <c r="V60" s="353"/>
      <c r="W60" s="353"/>
      <c r="X60" s="353"/>
      <c r="Y60" s="353"/>
      <c r="Z60" s="353"/>
      <c r="AA60" s="353"/>
      <c r="AB60" s="353"/>
      <c r="AC60" s="353"/>
      <c r="AD60" s="353"/>
      <c r="AE60" s="353"/>
      <c r="AF60" s="252">
        <v>235</v>
      </c>
      <c r="AG60" s="245"/>
      <c r="AH60" s="253">
        <f>SUM(AH61:AH63)</f>
        <v>0</v>
      </c>
      <c r="AI60" s="253">
        <f>SUM(AI61:AI63)</f>
        <v>0</v>
      </c>
      <c r="AK60" s="216"/>
      <c r="AL60" s="216"/>
      <c r="AM60" s="216"/>
    </row>
    <row r="61" spans="1:39" s="213" customFormat="1" ht="12.75">
      <c r="A61" s="245" t="s">
        <v>448</v>
      </c>
      <c r="B61" s="353" t="s">
        <v>449</v>
      </c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  <c r="Q61" s="353"/>
      <c r="R61" s="353"/>
      <c r="S61" s="353"/>
      <c r="T61" s="353"/>
      <c r="U61" s="353"/>
      <c r="V61" s="353"/>
      <c r="W61" s="353"/>
      <c r="X61" s="353"/>
      <c r="Y61" s="353"/>
      <c r="Z61" s="353"/>
      <c r="AA61" s="353"/>
      <c r="AB61" s="353"/>
      <c r="AC61" s="353"/>
      <c r="AD61" s="353"/>
      <c r="AE61" s="353"/>
      <c r="AF61" s="252">
        <v>236</v>
      </c>
      <c r="AG61" s="245"/>
      <c r="AH61" s="253">
        <f>'[2]VTabeliBU'!D164</f>
        <v>0</v>
      </c>
      <c r="AI61" s="253">
        <f>'[2]VTabeliBU'!E164</f>
        <v>0</v>
      </c>
      <c r="AK61" s="216"/>
      <c r="AL61" s="216"/>
      <c r="AM61" s="216"/>
    </row>
    <row r="62" spans="1:39" s="213" customFormat="1" ht="12.75">
      <c r="A62" s="245" t="s">
        <v>450</v>
      </c>
      <c r="B62" s="353" t="s">
        <v>451</v>
      </c>
      <c r="C62" s="353"/>
      <c r="D62" s="353"/>
      <c r="E62" s="353"/>
      <c r="F62" s="353"/>
      <c r="G62" s="353"/>
      <c r="H62" s="353"/>
      <c r="I62" s="353"/>
      <c r="J62" s="353"/>
      <c r="K62" s="353"/>
      <c r="L62" s="353"/>
      <c r="M62" s="353"/>
      <c r="N62" s="353"/>
      <c r="O62" s="353"/>
      <c r="P62" s="353"/>
      <c r="Q62" s="353"/>
      <c r="R62" s="353"/>
      <c r="S62" s="353"/>
      <c r="T62" s="353"/>
      <c r="U62" s="353"/>
      <c r="V62" s="353"/>
      <c r="W62" s="353"/>
      <c r="X62" s="353"/>
      <c r="Y62" s="353"/>
      <c r="Z62" s="353"/>
      <c r="AA62" s="353"/>
      <c r="AB62" s="353"/>
      <c r="AC62" s="353"/>
      <c r="AD62" s="353"/>
      <c r="AE62" s="353"/>
      <c r="AF62" s="252">
        <v>237</v>
      </c>
      <c r="AG62" s="245"/>
      <c r="AH62" s="253">
        <f>'[2]VTabeliBU'!D165</f>
        <v>0</v>
      </c>
      <c r="AI62" s="253">
        <f>'[2]VTabeliBU'!E165</f>
        <v>0</v>
      </c>
      <c r="AK62" s="216"/>
      <c r="AL62" s="216"/>
      <c r="AM62" s="216"/>
    </row>
    <row r="63" spans="1:39" s="213" customFormat="1" ht="12.75">
      <c r="A63" s="245" t="s">
        <v>452</v>
      </c>
      <c r="B63" s="353" t="s">
        <v>453</v>
      </c>
      <c r="C63" s="353"/>
      <c r="D63" s="353"/>
      <c r="E63" s="353"/>
      <c r="F63" s="353"/>
      <c r="G63" s="353"/>
      <c r="H63" s="353"/>
      <c r="I63" s="353"/>
      <c r="J63" s="353"/>
      <c r="K63" s="353"/>
      <c r="L63" s="353"/>
      <c r="M63" s="353"/>
      <c r="N63" s="353"/>
      <c r="O63" s="353"/>
      <c r="P63" s="353"/>
      <c r="Q63" s="353"/>
      <c r="R63" s="353"/>
      <c r="S63" s="353"/>
      <c r="T63" s="353"/>
      <c r="U63" s="353"/>
      <c r="V63" s="353"/>
      <c r="W63" s="353"/>
      <c r="X63" s="353"/>
      <c r="Y63" s="353"/>
      <c r="Z63" s="353"/>
      <c r="AA63" s="353"/>
      <c r="AB63" s="353"/>
      <c r="AC63" s="353"/>
      <c r="AD63" s="353"/>
      <c r="AE63" s="353"/>
      <c r="AF63" s="252">
        <v>238</v>
      </c>
      <c r="AG63" s="245"/>
      <c r="AH63" s="253">
        <f>'[2]VTabeliBU'!D166</f>
        <v>0</v>
      </c>
      <c r="AI63" s="253">
        <f>'[2]VTabeliBU'!E166</f>
        <v>0</v>
      </c>
      <c r="AK63" s="216"/>
      <c r="AL63" s="216"/>
      <c r="AM63" s="216"/>
    </row>
    <row r="64" spans="1:39" s="213" customFormat="1" ht="12.75">
      <c r="A64" s="245">
        <v>27</v>
      </c>
      <c r="B64" s="353" t="s">
        <v>454</v>
      </c>
      <c r="C64" s="353"/>
      <c r="D64" s="353"/>
      <c r="E64" s="353"/>
      <c r="F64" s="353"/>
      <c r="G64" s="353"/>
      <c r="H64" s="353"/>
      <c r="I64" s="353"/>
      <c r="J64" s="353"/>
      <c r="K64" s="353"/>
      <c r="L64" s="353"/>
      <c r="M64" s="353"/>
      <c r="N64" s="353"/>
      <c r="O64" s="353"/>
      <c r="P64" s="353"/>
      <c r="Q64" s="353"/>
      <c r="R64" s="353"/>
      <c r="S64" s="353"/>
      <c r="T64" s="353"/>
      <c r="U64" s="353"/>
      <c r="V64" s="353"/>
      <c r="W64" s="353"/>
      <c r="X64" s="353"/>
      <c r="Y64" s="353"/>
      <c r="Z64" s="353"/>
      <c r="AA64" s="353"/>
      <c r="AB64" s="353"/>
      <c r="AC64" s="353"/>
      <c r="AD64" s="353"/>
      <c r="AE64" s="353"/>
      <c r="AF64" s="252">
        <v>239</v>
      </c>
      <c r="AG64" s="245"/>
      <c r="AH64" s="253">
        <f>'[2]VTabeliBU'!D167</f>
        <v>9820</v>
      </c>
      <c r="AI64" s="253">
        <f>'[2]VTabeliBU'!E167</f>
        <v>1467</v>
      </c>
      <c r="AK64" s="216"/>
      <c r="AL64" s="216"/>
      <c r="AM64" s="216"/>
    </row>
    <row r="65" spans="1:39" s="213" customFormat="1" ht="25.5" customHeight="1">
      <c r="A65" s="245">
        <f t="shared" si="0"/>
        <v>28</v>
      </c>
      <c r="B65" s="353" t="s">
        <v>455</v>
      </c>
      <c r="C65" s="353"/>
      <c r="D65" s="353"/>
      <c r="E65" s="353"/>
      <c r="F65" s="353"/>
      <c r="G65" s="353"/>
      <c r="H65" s="353"/>
      <c r="I65" s="353"/>
      <c r="J65" s="353"/>
      <c r="K65" s="353"/>
      <c r="L65" s="353"/>
      <c r="M65" s="353"/>
      <c r="N65" s="353"/>
      <c r="O65" s="353"/>
      <c r="P65" s="353"/>
      <c r="Q65" s="353"/>
      <c r="R65" s="353"/>
      <c r="S65" s="353"/>
      <c r="T65" s="353"/>
      <c r="U65" s="353"/>
      <c r="V65" s="353"/>
      <c r="W65" s="353"/>
      <c r="X65" s="353"/>
      <c r="Y65" s="353"/>
      <c r="Z65" s="353"/>
      <c r="AA65" s="353"/>
      <c r="AB65" s="353"/>
      <c r="AC65" s="353"/>
      <c r="AD65" s="353"/>
      <c r="AE65" s="353"/>
      <c r="AF65" s="252">
        <v>240</v>
      </c>
      <c r="AG65" s="245"/>
      <c r="AH65" s="253">
        <f>'[2]VTabeliBU'!D168</f>
        <v>10673</v>
      </c>
      <c r="AI65" s="253">
        <f>'[2]VTabeliBU'!E168</f>
        <v>38702</v>
      </c>
      <c r="AK65" s="216"/>
      <c r="AL65" s="216"/>
      <c r="AM65" s="216"/>
    </row>
    <row r="66" spans="1:39" s="213" customFormat="1" ht="12.75">
      <c r="A66" s="245">
        <f t="shared" si="0"/>
        <v>29</v>
      </c>
      <c r="B66" s="353" t="s">
        <v>456</v>
      </c>
      <c r="C66" s="353"/>
      <c r="D66" s="353"/>
      <c r="E66" s="353"/>
      <c r="F66" s="353"/>
      <c r="G66" s="353"/>
      <c r="H66" s="353"/>
      <c r="I66" s="353"/>
      <c r="J66" s="353"/>
      <c r="K66" s="353"/>
      <c r="L66" s="353"/>
      <c r="M66" s="353"/>
      <c r="N66" s="353"/>
      <c r="O66" s="353"/>
      <c r="P66" s="353"/>
      <c r="Q66" s="353"/>
      <c r="R66" s="353"/>
      <c r="S66" s="353"/>
      <c r="T66" s="353"/>
      <c r="U66" s="353"/>
      <c r="V66" s="353"/>
      <c r="W66" s="353"/>
      <c r="X66" s="353"/>
      <c r="Y66" s="353"/>
      <c r="Z66" s="353"/>
      <c r="AA66" s="353"/>
      <c r="AB66" s="353"/>
      <c r="AC66" s="353"/>
      <c r="AD66" s="353"/>
      <c r="AE66" s="353"/>
      <c r="AF66" s="252">
        <v>241</v>
      </c>
      <c r="AG66" s="245"/>
      <c r="AH66" s="253">
        <f>'[2]VTabeliBU'!D170</f>
        <v>77</v>
      </c>
      <c r="AI66" s="253">
        <f>'[2]VTabeliBU'!E170</f>
        <v>0</v>
      </c>
      <c r="AK66" s="216"/>
      <c r="AL66" s="216"/>
      <c r="AM66" s="216"/>
    </row>
    <row r="67" spans="1:39" s="213" customFormat="1" ht="12.75">
      <c r="A67" s="245">
        <f t="shared" si="0"/>
        <v>30</v>
      </c>
      <c r="B67" s="353" t="s">
        <v>457</v>
      </c>
      <c r="C67" s="353"/>
      <c r="D67" s="353"/>
      <c r="E67" s="353"/>
      <c r="F67" s="353"/>
      <c r="G67" s="353"/>
      <c r="H67" s="353"/>
      <c r="I67" s="353"/>
      <c r="J67" s="353"/>
      <c r="K67" s="353"/>
      <c r="L67" s="353"/>
      <c r="M67" s="353"/>
      <c r="N67" s="353"/>
      <c r="O67" s="353"/>
      <c r="P67" s="353"/>
      <c r="Q67" s="353"/>
      <c r="R67" s="353"/>
      <c r="S67" s="353"/>
      <c r="T67" s="353"/>
      <c r="U67" s="353"/>
      <c r="V67" s="353"/>
      <c r="W67" s="353"/>
      <c r="X67" s="353"/>
      <c r="Y67" s="353"/>
      <c r="Z67" s="353"/>
      <c r="AA67" s="353"/>
      <c r="AB67" s="353"/>
      <c r="AC67" s="353"/>
      <c r="AD67" s="353"/>
      <c r="AE67" s="353"/>
      <c r="AF67" s="252">
        <v>242</v>
      </c>
      <c r="AG67" s="245"/>
      <c r="AH67" s="253">
        <f>'[2]VTabeliBU'!D169</f>
        <v>0</v>
      </c>
      <c r="AI67" s="253">
        <f>'[2]VTabeliBU'!E169</f>
        <v>0</v>
      </c>
      <c r="AK67" s="216"/>
      <c r="AL67" s="216"/>
      <c r="AM67" s="216"/>
    </row>
    <row r="68" spans="1:39" s="213" customFormat="1" ht="12.75">
      <c r="A68" s="245">
        <f t="shared" si="0"/>
        <v>31</v>
      </c>
      <c r="B68" s="353" t="s">
        <v>458</v>
      </c>
      <c r="C68" s="353"/>
      <c r="D68" s="353"/>
      <c r="E68" s="353"/>
      <c r="F68" s="353"/>
      <c r="G68" s="353"/>
      <c r="H68" s="353"/>
      <c r="I68" s="353"/>
      <c r="J68" s="353"/>
      <c r="K68" s="353"/>
      <c r="L68" s="353"/>
      <c r="M68" s="353"/>
      <c r="N68" s="353"/>
      <c r="O68" s="353"/>
      <c r="P68" s="353"/>
      <c r="Q68" s="353"/>
      <c r="R68" s="353"/>
      <c r="S68" s="353"/>
      <c r="T68" s="353"/>
      <c r="U68" s="353"/>
      <c r="V68" s="353"/>
      <c r="W68" s="353"/>
      <c r="X68" s="353"/>
      <c r="Y68" s="353"/>
      <c r="Z68" s="353"/>
      <c r="AA68" s="353"/>
      <c r="AB68" s="353"/>
      <c r="AC68" s="353"/>
      <c r="AD68" s="353"/>
      <c r="AE68" s="353"/>
      <c r="AF68" s="252">
        <v>243</v>
      </c>
      <c r="AG68" s="245"/>
      <c r="AH68" s="253">
        <f>'[2]VTabeliBU'!D171</f>
        <v>0</v>
      </c>
      <c r="AI68" s="253">
        <f>'[2]VTabeliBU'!E171</f>
        <v>0</v>
      </c>
      <c r="AK68" s="216"/>
      <c r="AL68" s="216"/>
      <c r="AM68" s="216"/>
    </row>
    <row r="69" spans="1:39" s="213" customFormat="1" ht="12.75">
      <c r="A69" s="245">
        <f t="shared" si="0"/>
        <v>32</v>
      </c>
      <c r="B69" s="353" t="s">
        <v>459</v>
      </c>
      <c r="C69" s="353"/>
      <c r="D69" s="353"/>
      <c r="E69" s="353"/>
      <c r="F69" s="353"/>
      <c r="G69" s="353"/>
      <c r="H69" s="353"/>
      <c r="I69" s="353"/>
      <c r="J69" s="353"/>
      <c r="K69" s="353"/>
      <c r="L69" s="353"/>
      <c r="M69" s="353"/>
      <c r="N69" s="353"/>
      <c r="O69" s="353"/>
      <c r="P69" s="353"/>
      <c r="Q69" s="353"/>
      <c r="R69" s="353"/>
      <c r="S69" s="353"/>
      <c r="T69" s="353"/>
      <c r="U69" s="353"/>
      <c r="V69" s="353"/>
      <c r="W69" s="353"/>
      <c r="X69" s="353"/>
      <c r="Y69" s="353"/>
      <c r="Z69" s="353"/>
      <c r="AA69" s="353"/>
      <c r="AB69" s="353"/>
      <c r="AC69" s="353"/>
      <c r="AD69" s="353"/>
      <c r="AE69" s="353"/>
      <c r="AF69" s="252">
        <v>244</v>
      </c>
      <c r="AG69" s="245"/>
      <c r="AH69" s="253">
        <f>-'[2]VTabeliBU'!D179</f>
        <v>0</v>
      </c>
      <c r="AI69" s="253">
        <f>-'[2]VTabeliBU'!E179</f>
        <v>0</v>
      </c>
      <c r="AK69" s="216"/>
      <c r="AL69" s="216"/>
      <c r="AM69" s="216"/>
    </row>
    <row r="70" spans="1:39" s="213" customFormat="1" ht="12.75">
      <c r="A70" s="245">
        <f t="shared" si="0"/>
        <v>33</v>
      </c>
      <c r="B70" s="353" t="s">
        <v>460</v>
      </c>
      <c r="C70" s="353"/>
      <c r="D70" s="353"/>
      <c r="E70" s="353"/>
      <c r="F70" s="353"/>
      <c r="G70" s="353"/>
      <c r="H70" s="353"/>
      <c r="I70" s="353"/>
      <c r="J70" s="353"/>
      <c r="K70" s="353"/>
      <c r="L70" s="353"/>
      <c r="M70" s="353"/>
      <c r="N70" s="353"/>
      <c r="O70" s="353"/>
      <c r="P70" s="353"/>
      <c r="Q70" s="353"/>
      <c r="R70" s="353"/>
      <c r="S70" s="353"/>
      <c r="T70" s="353"/>
      <c r="U70" s="353"/>
      <c r="V70" s="353"/>
      <c r="W70" s="353"/>
      <c r="X70" s="353"/>
      <c r="Y70" s="353"/>
      <c r="Z70" s="353"/>
      <c r="AA70" s="353"/>
      <c r="AB70" s="353"/>
      <c r="AC70" s="353"/>
      <c r="AD70" s="353"/>
      <c r="AE70" s="353"/>
      <c r="AF70" s="252">
        <v>245</v>
      </c>
      <c r="AG70" s="245"/>
      <c r="AH70" s="253">
        <f>'[2]VTabeliBU'!D180</f>
        <v>0</v>
      </c>
      <c r="AI70" s="253">
        <f>'[2]VTabeliBU'!E180</f>
        <v>0</v>
      </c>
      <c r="AK70" s="216"/>
      <c r="AL70" s="216"/>
      <c r="AM70" s="216"/>
    </row>
    <row r="71" spans="1:39" s="213" customFormat="1" ht="25.5" customHeight="1">
      <c r="A71" s="245">
        <f t="shared" si="0"/>
        <v>34</v>
      </c>
      <c r="B71" s="354" t="s">
        <v>461</v>
      </c>
      <c r="C71" s="354"/>
      <c r="D71" s="354"/>
      <c r="E71" s="354"/>
      <c r="F71" s="354"/>
      <c r="G71" s="354"/>
      <c r="H71" s="354"/>
      <c r="I71" s="354"/>
      <c r="J71" s="354"/>
      <c r="K71" s="354"/>
      <c r="L71" s="354"/>
      <c r="M71" s="354"/>
      <c r="N71" s="354"/>
      <c r="O71" s="354"/>
      <c r="P71" s="354"/>
      <c r="Q71" s="354"/>
      <c r="R71" s="354"/>
      <c r="S71" s="354"/>
      <c r="T71" s="354"/>
      <c r="U71" s="354"/>
      <c r="V71" s="354"/>
      <c r="W71" s="354"/>
      <c r="X71" s="354"/>
      <c r="Y71" s="354"/>
      <c r="Z71" s="354"/>
      <c r="AA71" s="354"/>
      <c r="AB71" s="354"/>
      <c r="AC71" s="354"/>
      <c r="AD71" s="354"/>
      <c r="AE71" s="354"/>
      <c r="AF71" s="252">
        <v>246</v>
      </c>
      <c r="AG71" s="245"/>
      <c r="AH71" s="253">
        <f>IF((AH25+AH48+AH69)-(AH29-AH30+AH32+AH59+AH70)&lt;0,0,(AH25+AH48+AH69)-(AH29-AH30+AH32+AH59+AH70))</f>
        <v>157534</v>
      </c>
      <c r="AI71" s="253">
        <f>IF((AI25+AI48+AI69)-(AI29-AI30+AI32+AI59+AI70)&lt;0,0,(AI25+AI48+AI69)-(AI29-AI30+AI32+AI59+AI70))</f>
        <v>218905</v>
      </c>
      <c r="AK71" s="216">
        <f>3932198066</f>
        <v>3932198066</v>
      </c>
      <c r="AL71" s="216"/>
      <c r="AM71" s="216"/>
    </row>
    <row r="72" spans="1:39" s="213" customFormat="1" ht="27" customHeight="1">
      <c r="A72" s="245">
        <f t="shared" si="0"/>
        <v>35</v>
      </c>
      <c r="B72" s="354" t="s">
        <v>462</v>
      </c>
      <c r="C72" s="354"/>
      <c r="D72" s="354"/>
      <c r="E72" s="354"/>
      <c r="F72" s="354"/>
      <c r="G72" s="354"/>
      <c r="H72" s="354"/>
      <c r="I72" s="354"/>
      <c r="J72" s="354"/>
      <c r="K72" s="354"/>
      <c r="L72" s="354"/>
      <c r="M72" s="354"/>
      <c r="N72" s="354"/>
      <c r="O72" s="354"/>
      <c r="P72" s="354"/>
      <c r="Q72" s="354"/>
      <c r="R72" s="354"/>
      <c r="S72" s="354"/>
      <c r="T72" s="354"/>
      <c r="U72" s="354"/>
      <c r="V72" s="354"/>
      <c r="W72" s="354"/>
      <c r="X72" s="354"/>
      <c r="Y72" s="354"/>
      <c r="Z72" s="354"/>
      <c r="AA72" s="354"/>
      <c r="AB72" s="354"/>
      <c r="AC72" s="354"/>
      <c r="AD72" s="354"/>
      <c r="AE72" s="354"/>
      <c r="AF72" s="252">
        <v>247</v>
      </c>
      <c r="AG72" s="245"/>
      <c r="AH72" s="253">
        <f>-IF((AH25+AH48+AH69)-(AH29-AH30+AH32+AH59+AH70)&lt;0,(AH25+AH48+AH69)-(AH29-AH30+AH32+AH59+AH70),0)</f>
        <v>0</v>
      </c>
      <c r="AI72" s="253">
        <f>-IF((AI25+AI48+AI69)-(AI29-AI30+AI32+AI59+AI70)&lt;0,(AI25+AI48+AI69)-(AI29-AI30+AI32+AI59+AI70),0)</f>
        <v>0</v>
      </c>
      <c r="AK72" s="216">
        <v>54023570</v>
      </c>
      <c r="AL72" s="216"/>
      <c r="AM72" s="216"/>
    </row>
    <row r="73" spans="1:39" s="213" customFormat="1" ht="12.75">
      <c r="A73" s="245">
        <f t="shared" si="0"/>
        <v>36</v>
      </c>
      <c r="B73" s="353" t="s">
        <v>463</v>
      </c>
      <c r="C73" s="353"/>
      <c r="D73" s="353"/>
      <c r="E73" s="353"/>
      <c r="F73" s="353"/>
      <c r="G73" s="353"/>
      <c r="H73" s="353"/>
      <c r="I73" s="353"/>
      <c r="J73" s="353"/>
      <c r="K73" s="353"/>
      <c r="L73" s="353"/>
      <c r="M73" s="353"/>
      <c r="N73" s="353"/>
      <c r="O73" s="353"/>
      <c r="P73" s="353"/>
      <c r="Q73" s="353"/>
      <c r="R73" s="353"/>
      <c r="S73" s="353"/>
      <c r="T73" s="353"/>
      <c r="U73" s="353"/>
      <c r="V73" s="353"/>
      <c r="W73" s="353"/>
      <c r="X73" s="353"/>
      <c r="Y73" s="353"/>
      <c r="Z73" s="353"/>
      <c r="AA73" s="353"/>
      <c r="AB73" s="353"/>
      <c r="AC73" s="353"/>
      <c r="AD73" s="353"/>
      <c r="AE73" s="353"/>
      <c r="AF73" s="252">
        <v>248</v>
      </c>
      <c r="AG73" s="245"/>
      <c r="AH73" s="253">
        <f>-'[2]VTabeliBU'!D186</f>
        <v>0</v>
      </c>
      <c r="AI73" s="253">
        <f>-'[2]VTabeliBU'!E186</f>
        <v>0</v>
      </c>
      <c r="AK73" s="256">
        <f>AK72+AK71</f>
        <v>3986221636</v>
      </c>
      <c r="AL73" s="256">
        <f>381295483-400048497+3826869820+20570589</f>
        <v>3828687395</v>
      </c>
      <c r="AM73" s="216"/>
    </row>
    <row r="74" spans="1:39" s="213" customFormat="1" ht="12.75">
      <c r="A74" s="245">
        <f t="shared" si="0"/>
        <v>37</v>
      </c>
      <c r="B74" s="353" t="s">
        <v>464</v>
      </c>
      <c r="C74" s="353"/>
      <c r="D74" s="353"/>
      <c r="E74" s="353"/>
      <c r="F74" s="353"/>
      <c r="G74" s="353"/>
      <c r="H74" s="353"/>
      <c r="I74" s="353"/>
      <c r="J74" s="353"/>
      <c r="K74" s="353"/>
      <c r="L74" s="353"/>
      <c r="M74" s="353"/>
      <c r="N74" s="353"/>
      <c r="O74" s="353"/>
      <c r="P74" s="353"/>
      <c r="Q74" s="353"/>
      <c r="R74" s="353"/>
      <c r="S74" s="353"/>
      <c r="T74" s="353"/>
      <c r="U74" s="353"/>
      <c r="V74" s="353"/>
      <c r="W74" s="353"/>
      <c r="X74" s="353"/>
      <c r="Y74" s="353"/>
      <c r="Z74" s="353"/>
      <c r="AA74" s="353"/>
      <c r="AB74" s="353"/>
      <c r="AC74" s="353"/>
      <c r="AD74" s="353"/>
      <c r="AE74" s="353"/>
      <c r="AF74" s="252">
        <v>249</v>
      </c>
      <c r="AG74" s="245"/>
      <c r="AH74" s="253">
        <f>'[2]VTabeliBU'!D187</f>
        <v>0</v>
      </c>
      <c r="AI74" s="253">
        <f>'[2]VTabeliBU'!E187</f>
        <v>0</v>
      </c>
      <c r="AK74" s="216">
        <f>AK73-AL73</f>
        <v>157534241</v>
      </c>
      <c r="AL74" s="216"/>
      <c r="AM74" s="216"/>
    </row>
    <row r="75" spans="1:39" s="213" customFormat="1" ht="12.75">
      <c r="A75" s="245">
        <f t="shared" si="0"/>
        <v>38</v>
      </c>
      <c r="B75" s="354" t="s">
        <v>465</v>
      </c>
      <c r="C75" s="354"/>
      <c r="D75" s="354"/>
      <c r="E75" s="354"/>
      <c r="F75" s="354"/>
      <c r="G75" s="354"/>
      <c r="H75" s="354"/>
      <c r="I75" s="354"/>
      <c r="J75" s="354"/>
      <c r="K75" s="354"/>
      <c r="L75" s="354"/>
      <c r="M75" s="354"/>
      <c r="N75" s="354"/>
      <c r="O75" s="354"/>
      <c r="P75" s="354"/>
      <c r="Q75" s="354"/>
      <c r="R75" s="354"/>
      <c r="S75" s="354"/>
      <c r="T75" s="354"/>
      <c r="U75" s="354"/>
      <c r="V75" s="354"/>
      <c r="W75" s="354"/>
      <c r="X75" s="354"/>
      <c r="Y75" s="354"/>
      <c r="Z75" s="354"/>
      <c r="AA75" s="354"/>
      <c r="AB75" s="354"/>
      <c r="AC75" s="354"/>
      <c r="AD75" s="354"/>
      <c r="AE75" s="354"/>
      <c r="AF75" s="252">
        <v>250</v>
      </c>
      <c r="AG75" s="245"/>
      <c r="AH75" s="253">
        <f>IF(AH71+AH73&lt;0,0,AH71+AH73)</f>
        <v>157534</v>
      </c>
      <c r="AI75" s="253">
        <f>IF(AI71+AI73&lt;0,0,AI71+AI73)</f>
        <v>218905</v>
      </c>
      <c r="AK75" s="216">
        <v>1777551</v>
      </c>
      <c r="AL75" s="216"/>
      <c r="AM75" s="216"/>
    </row>
    <row r="76" spans="1:39" s="213" customFormat="1" ht="12.75">
      <c r="A76" s="245">
        <f t="shared" si="0"/>
        <v>39</v>
      </c>
      <c r="B76" s="354" t="s">
        <v>466</v>
      </c>
      <c r="C76" s="354"/>
      <c r="D76" s="354"/>
      <c r="E76" s="354"/>
      <c r="F76" s="354"/>
      <c r="G76" s="354"/>
      <c r="H76" s="354"/>
      <c r="I76" s="354"/>
      <c r="J76" s="354"/>
      <c r="K76" s="354"/>
      <c r="L76" s="354"/>
      <c r="M76" s="354"/>
      <c r="N76" s="354"/>
      <c r="O76" s="354"/>
      <c r="P76" s="354"/>
      <c r="Q76" s="354"/>
      <c r="R76" s="354"/>
      <c r="S76" s="354"/>
      <c r="T76" s="354"/>
      <c r="U76" s="354"/>
      <c r="V76" s="354"/>
      <c r="W76" s="354"/>
      <c r="X76" s="354"/>
      <c r="Y76" s="354"/>
      <c r="Z76" s="354"/>
      <c r="AA76" s="354"/>
      <c r="AB76" s="354"/>
      <c r="AC76" s="354"/>
      <c r="AD76" s="354"/>
      <c r="AE76" s="354"/>
      <c r="AF76" s="252">
        <v>251</v>
      </c>
      <c r="AG76" s="245"/>
      <c r="AH76" s="253">
        <f>IF(AH72+AH74&gt;0,AH72+AH74,0)</f>
        <v>0</v>
      </c>
      <c r="AI76" s="253">
        <f>IF(AI72+AI74&gt;0,AI72+AI74,0)</f>
        <v>0</v>
      </c>
      <c r="AK76" s="216">
        <f>AK74-AK75</f>
        <v>155756690</v>
      </c>
      <c r="AL76" s="216"/>
      <c r="AM76" s="216"/>
    </row>
    <row r="77" spans="1:39" s="213" customFormat="1" ht="12.75">
      <c r="A77" s="245">
        <f t="shared" si="0"/>
        <v>40</v>
      </c>
      <c r="B77" s="353" t="s">
        <v>467</v>
      </c>
      <c r="C77" s="353"/>
      <c r="D77" s="353"/>
      <c r="E77" s="353"/>
      <c r="F77" s="353"/>
      <c r="G77" s="353"/>
      <c r="H77" s="353"/>
      <c r="I77" s="353"/>
      <c r="J77" s="353"/>
      <c r="K77" s="353"/>
      <c r="L77" s="353"/>
      <c r="M77" s="353"/>
      <c r="N77" s="353"/>
      <c r="O77" s="353"/>
      <c r="P77" s="353"/>
      <c r="Q77" s="353"/>
      <c r="R77" s="353"/>
      <c r="S77" s="353"/>
      <c r="T77" s="353"/>
      <c r="U77" s="353"/>
      <c r="V77" s="353"/>
      <c r="W77" s="353"/>
      <c r="X77" s="353"/>
      <c r="Y77" s="353"/>
      <c r="Z77" s="353"/>
      <c r="AA77" s="353"/>
      <c r="AB77" s="353"/>
      <c r="AC77" s="353"/>
      <c r="AD77" s="353"/>
      <c r="AE77" s="353"/>
      <c r="AF77" s="252">
        <v>252</v>
      </c>
      <c r="AG77" s="245"/>
      <c r="AH77" s="253">
        <f>'[2]VTabeliBU'!D194</f>
        <v>0</v>
      </c>
      <c r="AI77" s="253">
        <f>'[2]VTabeliBU'!E194</f>
        <v>0</v>
      </c>
      <c r="AK77" s="216"/>
      <c r="AL77" s="216"/>
      <c r="AM77" s="216"/>
    </row>
    <row r="78" spans="1:39" s="213" customFormat="1" ht="12.75">
      <c r="A78" s="245">
        <f t="shared" si="0"/>
        <v>41</v>
      </c>
      <c r="B78" s="353" t="s">
        <v>468</v>
      </c>
      <c r="C78" s="353"/>
      <c r="D78" s="353"/>
      <c r="E78" s="353"/>
      <c r="F78" s="353"/>
      <c r="G78" s="353"/>
      <c r="H78" s="353"/>
      <c r="I78" s="353"/>
      <c r="J78" s="353"/>
      <c r="K78" s="353"/>
      <c r="L78" s="353"/>
      <c r="M78" s="353"/>
      <c r="N78" s="353"/>
      <c r="O78" s="353"/>
      <c r="P78" s="353"/>
      <c r="Q78" s="353"/>
      <c r="R78" s="353"/>
      <c r="S78" s="353"/>
      <c r="T78" s="353"/>
      <c r="U78" s="353"/>
      <c r="V78" s="353"/>
      <c r="W78" s="353"/>
      <c r="X78" s="353"/>
      <c r="Y78" s="353"/>
      <c r="Z78" s="353"/>
      <c r="AA78" s="353"/>
      <c r="AB78" s="353"/>
      <c r="AC78" s="353"/>
      <c r="AD78" s="353"/>
      <c r="AE78" s="353"/>
      <c r="AF78" s="252">
        <v>253</v>
      </c>
      <c r="AG78" s="245"/>
      <c r="AH78" s="253">
        <f>'[2]VTabeliBU'!D195</f>
        <v>0</v>
      </c>
      <c r="AI78" s="253">
        <f>'[2]VTabeliBU'!E195</f>
        <v>0</v>
      </c>
      <c r="AK78" s="216"/>
      <c r="AL78" s="216"/>
      <c r="AM78" s="216"/>
    </row>
    <row r="79" spans="1:39" s="213" customFormat="1" ht="12.75">
      <c r="A79" s="245">
        <f t="shared" si="0"/>
        <v>42</v>
      </c>
      <c r="B79" s="353" t="s">
        <v>469</v>
      </c>
      <c r="C79" s="353"/>
      <c r="D79" s="353"/>
      <c r="E79" s="353"/>
      <c r="F79" s="353"/>
      <c r="G79" s="353"/>
      <c r="H79" s="353"/>
      <c r="I79" s="353"/>
      <c r="J79" s="353"/>
      <c r="K79" s="353"/>
      <c r="L79" s="353"/>
      <c r="M79" s="353"/>
      <c r="N79" s="353"/>
      <c r="O79" s="353"/>
      <c r="P79" s="353"/>
      <c r="Q79" s="353"/>
      <c r="R79" s="353"/>
      <c r="S79" s="353"/>
      <c r="T79" s="353"/>
      <c r="U79" s="353"/>
      <c r="V79" s="353"/>
      <c r="W79" s="353"/>
      <c r="X79" s="353"/>
      <c r="Y79" s="353"/>
      <c r="Z79" s="353"/>
      <c r="AA79" s="353"/>
      <c r="AB79" s="353"/>
      <c r="AC79" s="353"/>
      <c r="AD79" s="353"/>
      <c r="AE79" s="353"/>
      <c r="AF79" s="252">
        <v>254</v>
      </c>
      <c r="AG79" s="245"/>
      <c r="AH79" s="253">
        <f>'[2]VTabeliBU'!D196</f>
        <v>0</v>
      </c>
      <c r="AI79" s="253">
        <f>'[2]VTabeliBU'!E196</f>
        <v>0</v>
      </c>
      <c r="AK79" s="216"/>
      <c r="AL79" s="216"/>
      <c r="AM79" s="216"/>
    </row>
    <row r="80" spans="1:39" s="213" customFormat="1" ht="27" customHeight="1">
      <c r="A80" s="245">
        <f t="shared" si="0"/>
        <v>43</v>
      </c>
      <c r="B80" s="354" t="s">
        <v>470</v>
      </c>
      <c r="C80" s="354"/>
      <c r="D80" s="354"/>
      <c r="E80" s="354"/>
      <c r="F80" s="354"/>
      <c r="G80" s="354"/>
      <c r="H80" s="354"/>
      <c r="I80" s="354"/>
      <c r="J80" s="354"/>
      <c r="K80" s="354"/>
      <c r="L80" s="354"/>
      <c r="M80" s="354"/>
      <c r="N80" s="354"/>
      <c r="O80" s="354"/>
      <c r="P80" s="354"/>
      <c r="Q80" s="354"/>
      <c r="R80" s="354"/>
      <c r="S80" s="354"/>
      <c r="T80" s="354"/>
      <c r="U80" s="354"/>
      <c r="V80" s="354"/>
      <c r="W80" s="354"/>
      <c r="X80" s="354"/>
      <c r="Y80" s="354"/>
      <c r="Z80" s="354"/>
      <c r="AA80" s="354"/>
      <c r="AB80" s="354"/>
      <c r="AC80" s="354"/>
      <c r="AD80" s="354"/>
      <c r="AE80" s="354"/>
      <c r="AF80" s="252">
        <v>255</v>
      </c>
      <c r="AG80" s="245"/>
      <c r="AH80" s="253">
        <f>IF(AH75-AH77+AH78-AH79&lt;0,0,AH75-AH77+AH78-AH79)</f>
        <v>157534</v>
      </c>
      <c r="AI80" s="253">
        <f>IF(AI75-AI77+AI78-AI79&lt;0,0,AI75-AI77+AI78-AI79)</f>
        <v>218905</v>
      </c>
      <c r="AK80" s="216"/>
      <c r="AL80" s="216"/>
      <c r="AM80" s="216"/>
    </row>
    <row r="81" spans="1:39" s="213" customFormat="1" ht="25.5" customHeight="1">
      <c r="A81" s="245">
        <f t="shared" si="0"/>
        <v>44</v>
      </c>
      <c r="B81" s="354" t="s">
        <v>471</v>
      </c>
      <c r="C81" s="354"/>
      <c r="D81" s="354"/>
      <c r="E81" s="354"/>
      <c r="F81" s="354"/>
      <c r="G81" s="354"/>
      <c r="H81" s="354"/>
      <c r="I81" s="354"/>
      <c r="J81" s="354"/>
      <c r="K81" s="354"/>
      <c r="L81" s="354"/>
      <c r="M81" s="354"/>
      <c r="N81" s="354"/>
      <c r="O81" s="354"/>
      <c r="P81" s="354"/>
      <c r="Q81" s="354"/>
      <c r="R81" s="354"/>
      <c r="S81" s="354"/>
      <c r="T81" s="354"/>
      <c r="U81" s="354"/>
      <c r="V81" s="354"/>
      <c r="W81" s="354"/>
      <c r="X81" s="354"/>
      <c r="Y81" s="354"/>
      <c r="Z81" s="354"/>
      <c r="AA81" s="354"/>
      <c r="AB81" s="354"/>
      <c r="AC81" s="354"/>
      <c r="AD81" s="354"/>
      <c r="AE81" s="354"/>
      <c r="AF81" s="252">
        <v>256</v>
      </c>
      <c r="AG81" s="245"/>
      <c r="AH81" s="253">
        <f>IF(AH80=0,AH76+AH77-AH78+AH79-AH75,0)</f>
        <v>0</v>
      </c>
      <c r="AI81" s="253">
        <f>IF(AI80=0,AI76+AI77-AI78+AI79-AI75,0)</f>
        <v>0</v>
      </c>
      <c r="AK81" s="216"/>
      <c r="AL81" s="216"/>
      <c r="AM81" s="216"/>
    </row>
    <row r="82" spans="1:39" s="213" customFormat="1" ht="25.5" customHeight="1">
      <c r="A82" s="245">
        <f t="shared" si="0"/>
        <v>45</v>
      </c>
      <c r="B82" s="353" t="s">
        <v>472</v>
      </c>
      <c r="C82" s="353"/>
      <c r="D82" s="353"/>
      <c r="E82" s="353"/>
      <c r="F82" s="353"/>
      <c r="G82" s="353"/>
      <c r="H82" s="353"/>
      <c r="I82" s="353"/>
      <c r="J82" s="353"/>
      <c r="K82" s="353"/>
      <c r="L82" s="353"/>
      <c r="M82" s="353"/>
      <c r="N82" s="353"/>
      <c r="O82" s="353"/>
      <c r="P82" s="353"/>
      <c r="Q82" s="353"/>
      <c r="R82" s="353"/>
      <c r="S82" s="353"/>
      <c r="T82" s="353"/>
      <c r="U82" s="353"/>
      <c r="V82" s="353"/>
      <c r="W82" s="353"/>
      <c r="X82" s="353"/>
      <c r="Y82" s="353"/>
      <c r="Z82" s="353"/>
      <c r="AA82" s="353"/>
      <c r="AB82" s="353"/>
      <c r="AC82" s="353"/>
      <c r="AD82" s="353"/>
      <c r="AE82" s="353"/>
      <c r="AF82" s="252">
        <v>257</v>
      </c>
      <c r="AG82" s="245"/>
      <c r="AH82" s="253">
        <v>0</v>
      </c>
      <c r="AI82" s="257">
        <v>0</v>
      </c>
      <c r="AK82" s="216"/>
      <c r="AL82" s="216"/>
      <c r="AM82" s="216"/>
    </row>
    <row r="83" spans="1:39" s="213" customFormat="1" ht="12.75">
      <c r="A83" s="245">
        <f>A82+1</f>
        <v>46</v>
      </c>
      <c r="B83" s="353" t="s">
        <v>473</v>
      </c>
      <c r="C83" s="353"/>
      <c r="D83" s="353"/>
      <c r="E83" s="353"/>
      <c r="F83" s="353"/>
      <c r="G83" s="353"/>
      <c r="H83" s="353"/>
      <c r="I83" s="353"/>
      <c r="J83" s="353"/>
      <c r="K83" s="353"/>
      <c r="L83" s="353"/>
      <c r="M83" s="353"/>
      <c r="N83" s="353"/>
      <c r="O83" s="353"/>
      <c r="P83" s="353"/>
      <c r="Q83" s="353"/>
      <c r="R83" s="353"/>
      <c r="S83" s="353"/>
      <c r="T83" s="353"/>
      <c r="U83" s="353"/>
      <c r="V83" s="353"/>
      <c r="W83" s="353"/>
      <c r="X83" s="353"/>
      <c r="Y83" s="353"/>
      <c r="Z83" s="353"/>
      <c r="AA83" s="353"/>
      <c r="AB83" s="353"/>
      <c r="AC83" s="353"/>
      <c r="AD83" s="353"/>
      <c r="AE83" s="353"/>
      <c r="AF83" s="252">
        <v>258</v>
      </c>
      <c r="AG83" s="245"/>
      <c r="AH83" s="253">
        <v>12</v>
      </c>
      <c r="AI83" s="257">
        <v>12</v>
      </c>
      <c r="AK83" s="216"/>
      <c r="AL83" s="216"/>
      <c r="AM83" s="216"/>
    </row>
    <row r="84" spans="1:39" s="213" customFormat="1" ht="12.75">
      <c r="A84" s="258"/>
      <c r="B84" s="259"/>
      <c r="C84" s="259"/>
      <c r="D84" s="259"/>
      <c r="E84" s="259"/>
      <c r="F84" s="259"/>
      <c r="G84" s="259"/>
      <c r="H84" s="259"/>
      <c r="I84" s="259"/>
      <c r="J84" s="259"/>
      <c r="K84" s="259"/>
      <c r="L84" s="259"/>
      <c r="M84" s="259"/>
      <c r="N84" s="259"/>
      <c r="O84" s="259"/>
      <c r="P84" s="259"/>
      <c r="Q84" s="259"/>
      <c r="R84" s="259"/>
      <c r="S84" s="259"/>
      <c r="T84" s="259"/>
      <c r="U84" s="259"/>
      <c r="V84" s="259"/>
      <c r="W84" s="259"/>
      <c r="X84" s="259"/>
      <c r="Y84" s="259"/>
      <c r="Z84" s="259"/>
      <c r="AA84" s="259"/>
      <c r="AB84" s="259"/>
      <c r="AC84" s="259"/>
      <c r="AD84" s="259"/>
      <c r="AE84" s="259"/>
      <c r="AF84" s="252"/>
      <c r="AG84" s="260"/>
      <c r="AH84" s="261">
        <f>IF(ROUND((AH80-AH81)-('[2]VTabeliBU'!D232-'[2]VTabeliBU'!D235),0)&lt;&gt;0,ROUND((AH80-AH81)-('[2]VTabeliBU'!D232-'[2]VTabeliBU'!D235),0),"")</f>
      </c>
      <c r="AI84" s="262">
        <f>IF(ROUND((AI80-AI81)-('[2]VTabeliBU'!E232-'[2]VTabeliBU'!E235),0)&lt;&gt;0,ROUND((AI80-AI81)-('[2]VTabeliBU'!E232-'[2]VTabeliBU'!E235),0),"")</f>
      </c>
      <c r="AK84" s="216"/>
      <c r="AL84" s="216"/>
      <c r="AM84" s="216"/>
    </row>
    <row r="85" spans="1:39" s="213" customFormat="1" ht="12.75">
      <c r="A85" s="245">
        <f>A83+1</f>
        <v>47</v>
      </c>
      <c r="B85" s="353" t="s">
        <v>474</v>
      </c>
      <c r="C85" s="353"/>
      <c r="D85" s="353"/>
      <c r="E85" s="353"/>
      <c r="F85" s="353"/>
      <c r="G85" s="353"/>
      <c r="H85" s="353"/>
      <c r="I85" s="353"/>
      <c r="J85" s="353"/>
      <c r="K85" s="353"/>
      <c r="L85" s="353"/>
      <c r="M85" s="353"/>
      <c r="N85" s="353"/>
      <c r="O85" s="353"/>
      <c r="P85" s="353"/>
      <c r="Q85" s="353"/>
      <c r="R85" s="353"/>
      <c r="S85" s="353"/>
      <c r="T85" s="353"/>
      <c r="U85" s="353"/>
      <c r="V85" s="353"/>
      <c r="W85" s="353"/>
      <c r="X85" s="353"/>
      <c r="Y85" s="353"/>
      <c r="Z85" s="353"/>
      <c r="AA85" s="353"/>
      <c r="AB85" s="353"/>
      <c r="AC85" s="353"/>
      <c r="AD85" s="353"/>
      <c r="AE85" s="353"/>
      <c r="AF85" s="252">
        <v>259</v>
      </c>
      <c r="AG85" s="245"/>
      <c r="AH85" s="253">
        <f>AH81</f>
        <v>0</v>
      </c>
      <c r="AI85" s="253">
        <f>AI81</f>
        <v>0</v>
      </c>
      <c r="AK85" s="216"/>
      <c r="AL85" s="216"/>
      <c r="AM85" s="216"/>
    </row>
    <row r="86" spans="1:39" s="213" customFormat="1" ht="12.75">
      <c r="A86" s="245" t="s">
        <v>475</v>
      </c>
      <c r="B86" s="353" t="s">
        <v>476</v>
      </c>
      <c r="C86" s="353"/>
      <c r="D86" s="353"/>
      <c r="E86" s="353"/>
      <c r="F86" s="353"/>
      <c r="G86" s="353"/>
      <c r="H86" s="353"/>
      <c r="I86" s="353"/>
      <c r="J86" s="353"/>
      <c r="K86" s="353"/>
      <c r="L86" s="353"/>
      <c r="M86" s="353"/>
      <c r="N86" s="353"/>
      <c r="O86" s="353"/>
      <c r="P86" s="353"/>
      <c r="Q86" s="353"/>
      <c r="R86" s="353"/>
      <c r="S86" s="353"/>
      <c r="T86" s="353"/>
      <c r="U86" s="353"/>
      <c r="V86" s="353"/>
      <c r="W86" s="353"/>
      <c r="X86" s="353"/>
      <c r="Y86" s="353"/>
      <c r="Z86" s="353"/>
      <c r="AA86" s="353"/>
      <c r="AB86" s="353"/>
      <c r="AC86" s="353"/>
      <c r="AD86" s="353"/>
      <c r="AE86" s="353"/>
      <c r="AF86" s="252">
        <v>260</v>
      </c>
      <c r="AG86" s="245"/>
      <c r="AH86" s="253">
        <v>0</v>
      </c>
      <c r="AI86" s="253">
        <v>0</v>
      </c>
      <c r="AK86" s="216"/>
      <c r="AL86" s="216"/>
      <c r="AM86" s="216"/>
    </row>
    <row r="87" spans="1:39" s="213" customFormat="1" ht="12.75">
      <c r="A87" s="245" t="s">
        <v>477</v>
      </c>
      <c r="B87" s="353" t="s">
        <v>478</v>
      </c>
      <c r="C87" s="353"/>
      <c r="D87" s="353"/>
      <c r="E87" s="353"/>
      <c r="F87" s="353"/>
      <c r="G87" s="353"/>
      <c r="H87" s="353"/>
      <c r="I87" s="353"/>
      <c r="J87" s="353"/>
      <c r="K87" s="353"/>
      <c r="L87" s="353"/>
      <c r="M87" s="353"/>
      <c r="N87" s="353"/>
      <c r="O87" s="353"/>
      <c r="P87" s="353"/>
      <c r="Q87" s="353"/>
      <c r="R87" s="353"/>
      <c r="S87" s="353"/>
      <c r="T87" s="353"/>
      <c r="U87" s="353"/>
      <c r="V87" s="353"/>
      <c r="W87" s="353"/>
      <c r="X87" s="353"/>
      <c r="Y87" s="353"/>
      <c r="Z87" s="353"/>
      <c r="AA87" s="353"/>
      <c r="AB87" s="353"/>
      <c r="AC87" s="353"/>
      <c r="AD87" s="353"/>
      <c r="AE87" s="353"/>
      <c r="AF87" s="252">
        <v>261</v>
      </c>
      <c r="AG87" s="245"/>
      <c r="AH87" s="253">
        <v>0</v>
      </c>
      <c r="AI87" s="253">
        <v>0</v>
      </c>
      <c r="AK87" s="216"/>
      <c r="AL87" s="216"/>
      <c r="AM87" s="216"/>
    </row>
    <row r="88" spans="1:39" s="213" customFormat="1" ht="12.75">
      <c r="A88" s="245" t="s">
        <v>479</v>
      </c>
      <c r="B88" s="353" t="s">
        <v>480</v>
      </c>
      <c r="C88" s="353"/>
      <c r="D88" s="353"/>
      <c r="E88" s="353"/>
      <c r="F88" s="353"/>
      <c r="G88" s="353"/>
      <c r="H88" s="353"/>
      <c r="I88" s="353"/>
      <c r="J88" s="353"/>
      <c r="K88" s="353"/>
      <c r="L88" s="353"/>
      <c r="M88" s="353"/>
      <c r="N88" s="353"/>
      <c r="O88" s="353"/>
      <c r="P88" s="353"/>
      <c r="Q88" s="353"/>
      <c r="R88" s="353"/>
      <c r="S88" s="353"/>
      <c r="T88" s="353"/>
      <c r="U88" s="353"/>
      <c r="V88" s="353"/>
      <c r="W88" s="353"/>
      <c r="X88" s="353"/>
      <c r="Y88" s="353"/>
      <c r="Z88" s="353"/>
      <c r="AA88" s="353"/>
      <c r="AB88" s="353"/>
      <c r="AC88" s="353"/>
      <c r="AD88" s="353"/>
      <c r="AE88" s="353"/>
      <c r="AF88" s="252">
        <v>262</v>
      </c>
      <c r="AG88" s="245"/>
      <c r="AH88" s="253">
        <f>AH85</f>
        <v>0</v>
      </c>
      <c r="AI88" s="253">
        <f>AI85</f>
        <v>0</v>
      </c>
      <c r="AK88" s="216"/>
      <c r="AL88" s="216"/>
      <c r="AM88" s="216"/>
    </row>
    <row r="89" spans="1:39" s="213" customFormat="1" ht="12.75">
      <c r="A89" s="245" t="s">
        <v>481</v>
      </c>
      <c r="B89" s="353" t="s">
        <v>482</v>
      </c>
      <c r="C89" s="353"/>
      <c r="D89" s="353"/>
      <c r="E89" s="353"/>
      <c r="F89" s="353"/>
      <c r="G89" s="353"/>
      <c r="H89" s="353"/>
      <c r="I89" s="353"/>
      <c r="J89" s="353"/>
      <c r="K89" s="353"/>
      <c r="L89" s="353"/>
      <c r="M89" s="353"/>
      <c r="N89" s="353"/>
      <c r="O89" s="353"/>
      <c r="P89" s="353"/>
      <c r="Q89" s="353"/>
      <c r="R89" s="353"/>
      <c r="S89" s="353"/>
      <c r="T89" s="353"/>
      <c r="U89" s="353"/>
      <c r="V89" s="353"/>
      <c r="W89" s="353"/>
      <c r="X89" s="353"/>
      <c r="Y89" s="353"/>
      <c r="Z89" s="353"/>
      <c r="AA89" s="353"/>
      <c r="AB89" s="353"/>
      <c r="AC89" s="353"/>
      <c r="AD89" s="353"/>
      <c r="AE89" s="353"/>
      <c r="AF89" s="252">
        <v>263</v>
      </c>
      <c r="AG89" s="245"/>
      <c r="AH89" s="253">
        <v>0</v>
      </c>
      <c r="AI89" s="253">
        <v>0</v>
      </c>
      <c r="AK89" s="216"/>
      <c r="AL89" s="216"/>
      <c r="AM89" s="216"/>
    </row>
    <row r="90" spans="1:39" s="213" customFormat="1" ht="12.75">
      <c r="A90" s="245">
        <v>48</v>
      </c>
      <c r="B90" s="353" t="s">
        <v>483</v>
      </c>
      <c r="C90" s="353"/>
      <c r="D90" s="353"/>
      <c r="E90" s="353"/>
      <c r="F90" s="353"/>
      <c r="G90" s="353"/>
      <c r="H90" s="353"/>
      <c r="I90" s="353"/>
      <c r="J90" s="353"/>
      <c r="K90" s="353"/>
      <c r="L90" s="353"/>
      <c r="M90" s="353"/>
      <c r="N90" s="353"/>
      <c r="O90" s="353"/>
      <c r="P90" s="353"/>
      <c r="Q90" s="353"/>
      <c r="R90" s="353"/>
      <c r="S90" s="353"/>
      <c r="T90" s="353"/>
      <c r="U90" s="353"/>
      <c r="V90" s="353"/>
      <c r="W90" s="353"/>
      <c r="X90" s="353"/>
      <c r="Y90" s="353"/>
      <c r="Z90" s="353"/>
      <c r="AA90" s="353"/>
      <c r="AB90" s="353"/>
      <c r="AC90" s="353"/>
      <c r="AD90" s="353"/>
      <c r="AE90" s="353"/>
      <c r="AF90" s="252">
        <v>264</v>
      </c>
      <c r="AG90" s="245"/>
      <c r="AH90" s="253">
        <v>0</v>
      </c>
      <c r="AI90" s="253">
        <v>0</v>
      </c>
      <c r="AK90" s="216"/>
      <c r="AL90" s="216"/>
      <c r="AM90" s="216"/>
    </row>
    <row r="91" spans="1:39" s="213" customFormat="1" ht="12.75">
      <c r="A91" s="245" t="s">
        <v>484</v>
      </c>
      <c r="B91" s="353" t="s">
        <v>485</v>
      </c>
      <c r="C91" s="353"/>
      <c r="D91" s="353"/>
      <c r="E91" s="353"/>
      <c r="F91" s="353"/>
      <c r="G91" s="353"/>
      <c r="H91" s="353"/>
      <c r="I91" s="353"/>
      <c r="J91" s="353"/>
      <c r="K91" s="353"/>
      <c r="L91" s="353"/>
      <c r="M91" s="353"/>
      <c r="N91" s="353"/>
      <c r="O91" s="353"/>
      <c r="P91" s="353"/>
      <c r="Q91" s="353"/>
      <c r="R91" s="353"/>
      <c r="S91" s="353"/>
      <c r="T91" s="353"/>
      <c r="U91" s="353"/>
      <c r="V91" s="353"/>
      <c r="W91" s="353"/>
      <c r="X91" s="353"/>
      <c r="Y91" s="353"/>
      <c r="Z91" s="353"/>
      <c r="AA91" s="353"/>
      <c r="AB91" s="353"/>
      <c r="AC91" s="353"/>
      <c r="AD91" s="353"/>
      <c r="AE91" s="353"/>
      <c r="AF91" s="252">
        <v>265</v>
      </c>
      <c r="AG91" s="245"/>
      <c r="AH91" s="253">
        <v>0</v>
      </c>
      <c r="AI91" s="253">
        <v>0</v>
      </c>
      <c r="AK91" s="216"/>
      <c r="AL91" s="216"/>
      <c r="AM91" s="216"/>
    </row>
    <row r="92" spans="1:39" s="213" customFormat="1" ht="12.75">
      <c r="A92" s="245" t="s">
        <v>486</v>
      </c>
      <c r="B92" s="353" t="s">
        <v>487</v>
      </c>
      <c r="C92" s="353"/>
      <c r="D92" s="353"/>
      <c r="E92" s="353"/>
      <c r="F92" s="353"/>
      <c r="G92" s="353"/>
      <c r="H92" s="353"/>
      <c r="I92" s="353"/>
      <c r="J92" s="353"/>
      <c r="K92" s="353"/>
      <c r="L92" s="353"/>
      <c r="M92" s="353"/>
      <c r="N92" s="353"/>
      <c r="O92" s="353"/>
      <c r="P92" s="353"/>
      <c r="Q92" s="353"/>
      <c r="R92" s="353"/>
      <c r="S92" s="353"/>
      <c r="T92" s="353"/>
      <c r="U92" s="353"/>
      <c r="V92" s="353"/>
      <c r="W92" s="353"/>
      <c r="X92" s="353"/>
      <c r="Y92" s="353"/>
      <c r="Z92" s="353"/>
      <c r="AA92" s="353"/>
      <c r="AB92" s="353"/>
      <c r="AC92" s="353"/>
      <c r="AD92" s="353"/>
      <c r="AE92" s="353"/>
      <c r="AF92" s="252">
        <v>266</v>
      </c>
      <c r="AG92" s="245"/>
      <c r="AH92" s="253">
        <v>0</v>
      </c>
      <c r="AI92" s="253">
        <v>0</v>
      </c>
      <c r="AK92" s="216"/>
      <c r="AL92" s="216"/>
      <c r="AM92" s="216"/>
    </row>
    <row r="93" spans="1:39" s="213" customFormat="1" ht="12.75">
      <c r="A93" s="245" t="s">
        <v>488</v>
      </c>
      <c r="B93" s="353" t="s">
        <v>489</v>
      </c>
      <c r="C93" s="353"/>
      <c r="D93" s="353"/>
      <c r="E93" s="353"/>
      <c r="F93" s="353"/>
      <c r="G93" s="353"/>
      <c r="H93" s="353"/>
      <c r="I93" s="353"/>
      <c r="J93" s="353"/>
      <c r="K93" s="353"/>
      <c r="L93" s="353"/>
      <c r="M93" s="353"/>
      <c r="N93" s="353"/>
      <c r="O93" s="353"/>
      <c r="P93" s="353"/>
      <c r="Q93" s="353"/>
      <c r="R93" s="353"/>
      <c r="S93" s="353"/>
      <c r="T93" s="353"/>
      <c r="U93" s="353"/>
      <c r="V93" s="353"/>
      <c r="W93" s="353"/>
      <c r="X93" s="353"/>
      <c r="Y93" s="353"/>
      <c r="Z93" s="353"/>
      <c r="AA93" s="353"/>
      <c r="AB93" s="353"/>
      <c r="AC93" s="353"/>
      <c r="AD93" s="353"/>
      <c r="AE93" s="353"/>
      <c r="AF93" s="252">
        <v>267</v>
      </c>
      <c r="AG93" s="245"/>
      <c r="AH93" s="253">
        <v>0</v>
      </c>
      <c r="AI93" s="253">
        <v>0</v>
      </c>
      <c r="AK93" s="216"/>
      <c r="AL93" s="216"/>
      <c r="AM93" s="216"/>
    </row>
    <row r="94" spans="1:39" s="213" customFormat="1" ht="12.75">
      <c r="A94" s="245" t="s">
        <v>490</v>
      </c>
      <c r="B94" s="353" t="s">
        <v>491</v>
      </c>
      <c r="C94" s="353"/>
      <c r="D94" s="353"/>
      <c r="E94" s="353"/>
      <c r="F94" s="353"/>
      <c r="G94" s="353"/>
      <c r="H94" s="353"/>
      <c r="I94" s="353"/>
      <c r="J94" s="353"/>
      <c r="K94" s="353"/>
      <c r="L94" s="353"/>
      <c r="M94" s="353"/>
      <c r="N94" s="353"/>
      <c r="O94" s="353"/>
      <c r="P94" s="353"/>
      <c r="Q94" s="353"/>
      <c r="R94" s="353"/>
      <c r="S94" s="353"/>
      <c r="T94" s="353"/>
      <c r="U94" s="353"/>
      <c r="V94" s="353"/>
      <c r="W94" s="353"/>
      <c r="X94" s="353"/>
      <c r="Y94" s="353"/>
      <c r="Z94" s="353"/>
      <c r="AA94" s="353"/>
      <c r="AB94" s="353"/>
      <c r="AC94" s="353"/>
      <c r="AD94" s="353"/>
      <c r="AE94" s="353"/>
      <c r="AF94" s="252">
        <v>268</v>
      </c>
      <c r="AG94" s="245"/>
      <c r="AH94" s="253">
        <v>0</v>
      </c>
      <c r="AI94" s="253">
        <v>0</v>
      </c>
      <c r="AK94" s="216"/>
      <c r="AL94" s="216"/>
      <c r="AM94" s="216"/>
    </row>
    <row r="95" spans="1:39" s="213" customFormat="1" ht="12.75">
      <c r="A95" s="242"/>
      <c r="AF95" s="263"/>
      <c r="AG95" s="242"/>
      <c r="AH95" s="214"/>
      <c r="AI95" s="215"/>
      <c r="AK95" s="216"/>
      <c r="AL95" s="216"/>
      <c r="AM95" s="216"/>
    </row>
    <row r="96" spans="1:39" s="213" customFormat="1" ht="12.75">
      <c r="A96" s="242"/>
      <c r="AF96" s="264"/>
      <c r="AG96" s="242"/>
      <c r="AH96" s="214"/>
      <c r="AI96" s="215"/>
      <c r="AK96" s="216"/>
      <c r="AL96" s="216"/>
      <c r="AM96" s="216"/>
    </row>
    <row r="97" spans="1:39" s="213" customFormat="1" ht="12.75">
      <c r="A97" s="242"/>
      <c r="AF97" s="242"/>
      <c r="AG97" s="242"/>
      <c r="AH97" s="214"/>
      <c r="AI97" s="215"/>
      <c r="AK97" s="216"/>
      <c r="AL97" s="216"/>
      <c r="AM97" s="216"/>
    </row>
    <row r="98" spans="1:39" s="213" customFormat="1" ht="12.75">
      <c r="A98" s="242"/>
      <c r="AF98" s="242"/>
      <c r="AG98" s="242"/>
      <c r="AH98" s="214"/>
      <c r="AI98" s="215"/>
      <c r="AK98" s="216"/>
      <c r="AL98" s="216"/>
      <c r="AM98" s="216"/>
    </row>
    <row r="99" spans="1:39" s="213" customFormat="1" ht="12.75">
      <c r="A99" s="242"/>
      <c r="AF99" s="242"/>
      <c r="AG99" s="242"/>
      <c r="AH99" s="214"/>
      <c r="AI99" s="215"/>
      <c r="AK99" s="216"/>
      <c r="AL99" s="216"/>
      <c r="AM99" s="216"/>
    </row>
    <row r="100" spans="1:39" s="213" customFormat="1" ht="12.75">
      <c r="A100" s="242"/>
      <c r="AF100" s="242"/>
      <c r="AG100" s="242"/>
      <c r="AH100" s="214"/>
      <c r="AI100" s="215"/>
      <c r="AK100" s="216"/>
      <c r="AL100" s="216"/>
      <c r="AM100" s="216"/>
    </row>
    <row r="101" spans="1:39" s="213" customFormat="1" ht="12.75">
      <c r="A101" s="242"/>
      <c r="AF101" s="242"/>
      <c r="AG101" s="242"/>
      <c r="AH101" s="214"/>
      <c r="AI101" s="215"/>
      <c r="AK101" s="216"/>
      <c r="AL101" s="216"/>
      <c r="AM101" s="216"/>
    </row>
    <row r="102" spans="1:39" s="213" customFormat="1" ht="12.75">
      <c r="A102" s="242"/>
      <c r="AF102" s="242"/>
      <c r="AG102" s="242"/>
      <c r="AH102" s="214"/>
      <c r="AI102" s="215"/>
      <c r="AK102" s="216"/>
      <c r="AL102" s="216"/>
      <c r="AM102" s="216"/>
    </row>
    <row r="103" spans="1:39" s="213" customFormat="1" ht="12.75">
      <c r="A103" s="242"/>
      <c r="AF103" s="242"/>
      <c r="AG103" s="242"/>
      <c r="AH103" s="214"/>
      <c r="AI103" s="215"/>
      <c r="AK103" s="216"/>
      <c r="AL103" s="216"/>
      <c r="AM103" s="216"/>
    </row>
    <row r="104" spans="1:39" s="213" customFormat="1" ht="12.75">
      <c r="A104" s="242"/>
      <c r="AF104" s="242"/>
      <c r="AG104" s="242"/>
      <c r="AH104" s="214"/>
      <c r="AI104" s="215"/>
      <c r="AK104" s="216"/>
      <c r="AL104" s="216"/>
      <c r="AM104" s="216"/>
    </row>
    <row r="105" spans="1:39" s="213" customFormat="1" ht="12.75">
      <c r="A105" s="242"/>
      <c r="AF105" s="242"/>
      <c r="AG105" s="242"/>
      <c r="AH105" s="214"/>
      <c r="AI105" s="215"/>
      <c r="AK105" s="216"/>
      <c r="AL105" s="216"/>
      <c r="AM105" s="216"/>
    </row>
    <row r="106" spans="1:39" s="213" customFormat="1" ht="12.75">
      <c r="A106" s="242"/>
      <c r="AF106" s="242"/>
      <c r="AG106" s="242"/>
      <c r="AH106" s="214"/>
      <c r="AI106" s="215"/>
      <c r="AK106" s="216"/>
      <c r="AL106" s="216"/>
      <c r="AM106" s="216"/>
    </row>
    <row r="107" spans="1:39" s="213" customFormat="1" ht="12.75">
      <c r="A107" s="242"/>
      <c r="AF107" s="242"/>
      <c r="AG107" s="242"/>
      <c r="AH107" s="214"/>
      <c r="AI107" s="215"/>
      <c r="AK107" s="216"/>
      <c r="AL107" s="216"/>
      <c r="AM107" s="216"/>
    </row>
    <row r="108" spans="1:39" s="213" customFormat="1" ht="12.75">
      <c r="A108" s="242"/>
      <c r="AF108" s="242"/>
      <c r="AG108" s="242"/>
      <c r="AH108" s="214"/>
      <c r="AI108" s="215"/>
      <c r="AK108" s="216"/>
      <c r="AL108" s="216"/>
      <c r="AM108" s="216"/>
    </row>
    <row r="109" spans="1:39" s="213" customFormat="1" ht="12.75">
      <c r="A109" s="242"/>
      <c r="AF109" s="242"/>
      <c r="AG109" s="242"/>
      <c r="AH109" s="214"/>
      <c r="AI109" s="215"/>
      <c r="AK109" s="216"/>
      <c r="AL109" s="216"/>
      <c r="AM109" s="216"/>
    </row>
    <row r="110" spans="1:39" s="213" customFormat="1" ht="12.75">
      <c r="A110" s="242"/>
      <c r="AF110" s="242"/>
      <c r="AG110" s="242"/>
      <c r="AH110" s="214"/>
      <c r="AI110" s="215"/>
      <c r="AK110" s="216"/>
      <c r="AL110" s="216"/>
      <c r="AM110" s="216"/>
    </row>
    <row r="111" spans="1:39" s="213" customFormat="1" ht="12.75">
      <c r="A111" s="242"/>
      <c r="AF111" s="242"/>
      <c r="AG111" s="242"/>
      <c r="AH111" s="214"/>
      <c r="AI111" s="215"/>
      <c r="AK111" s="216"/>
      <c r="AL111" s="216"/>
      <c r="AM111" s="216"/>
    </row>
    <row r="112" spans="1:39" s="213" customFormat="1" ht="12.75">
      <c r="A112" s="242"/>
      <c r="AF112" s="242"/>
      <c r="AG112" s="242"/>
      <c r="AH112" s="214"/>
      <c r="AI112" s="215"/>
      <c r="AK112" s="216"/>
      <c r="AL112" s="216"/>
      <c r="AM112" s="216"/>
    </row>
    <row r="113" spans="1:39" s="213" customFormat="1" ht="12.75">
      <c r="A113" s="242"/>
      <c r="AF113" s="242"/>
      <c r="AG113" s="242"/>
      <c r="AH113" s="214"/>
      <c r="AI113" s="215"/>
      <c r="AK113" s="216"/>
      <c r="AL113" s="216"/>
      <c r="AM113" s="216"/>
    </row>
    <row r="114" spans="1:39" s="213" customFormat="1" ht="12.75">
      <c r="A114" s="242"/>
      <c r="AF114" s="242"/>
      <c r="AG114" s="242"/>
      <c r="AH114" s="214"/>
      <c r="AI114" s="215"/>
      <c r="AK114" s="216"/>
      <c r="AL114" s="216"/>
      <c r="AM114" s="216"/>
    </row>
    <row r="115" spans="1:39" s="213" customFormat="1" ht="12.75">
      <c r="A115" s="242"/>
      <c r="AF115" s="242"/>
      <c r="AG115" s="242"/>
      <c r="AH115" s="214"/>
      <c r="AI115" s="215"/>
      <c r="AK115" s="216"/>
      <c r="AL115" s="216"/>
      <c r="AM115" s="216"/>
    </row>
    <row r="116" spans="1:39" s="213" customFormat="1" ht="12.75">
      <c r="A116" s="242"/>
      <c r="AF116" s="242"/>
      <c r="AG116" s="242"/>
      <c r="AH116" s="214"/>
      <c r="AI116" s="215"/>
      <c r="AK116" s="216"/>
      <c r="AL116" s="216"/>
      <c r="AM116" s="216"/>
    </row>
    <row r="117" spans="1:39" s="213" customFormat="1" ht="12.75">
      <c r="A117" s="242"/>
      <c r="AF117" s="242"/>
      <c r="AG117" s="242"/>
      <c r="AH117" s="214"/>
      <c r="AI117" s="215"/>
      <c r="AK117" s="216"/>
      <c r="AL117" s="216"/>
      <c r="AM117" s="216"/>
    </row>
    <row r="118" spans="1:39" s="213" customFormat="1" ht="12.75">
      <c r="A118" s="242"/>
      <c r="AF118" s="242"/>
      <c r="AG118" s="242"/>
      <c r="AH118" s="214"/>
      <c r="AI118" s="215"/>
      <c r="AK118" s="216"/>
      <c r="AL118" s="216"/>
      <c r="AM118" s="216"/>
    </row>
    <row r="119" spans="1:39" s="213" customFormat="1" ht="12.75">
      <c r="A119" s="242"/>
      <c r="AF119" s="242"/>
      <c r="AG119" s="242"/>
      <c r="AH119" s="214"/>
      <c r="AI119" s="215"/>
      <c r="AK119" s="216"/>
      <c r="AL119" s="216"/>
      <c r="AM119" s="216"/>
    </row>
    <row r="120" spans="1:39" s="213" customFormat="1" ht="12.75">
      <c r="A120" s="242"/>
      <c r="AF120" s="242"/>
      <c r="AG120" s="242"/>
      <c r="AH120" s="214"/>
      <c r="AI120" s="215"/>
      <c r="AK120" s="216"/>
      <c r="AL120" s="216"/>
      <c r="AM120" s="216"/>
    </row>
    <row r="121" spans="1:39" s="213" customFormat="1" ht="12.75">
      <c r="A121" s="242"/>
      <c r="AF121" s="242"/>
      <c r="AG121" s="242"/>
      <c r="AH121" s="214"/>
      <c r="AI121" s="215"/>
      <c r="AK121" s="216"/>
      <c r="AL121" s="216"/>
      <c r="AM121" s="216"/>
    </row>
    <row r="122" spans="1:39" s="213" customFormat="1" ht="12.75">
      <c r="A122" s="242"/>
      <c r="AF122" s="242"/>
      <c r="AG122" s="242"/>
      <c r="AH122" s="214"/>
      <c r="AI122" s="215"/>
      <c r="AK122" s="216"/>
      <c r="AL122" s="216"/>
      <c r="AM122" s="216"/>
    </row>
    <row r="123" spans="1:39" s="213" customFormat="1" ht="12.75">
      <c r="A123" s="242"/>
      <c r="AF123" s="242"/>
      <c r="AG123" s="242"/>
      <c r="AH123" s="214"/>
      <c r="AI123" s="215"/>
      <c r="AK123" s="216"/>
      <c r="AL123" s="216"/>
      <c r="AM123" s="216"/>
    </row>
    <row r="124" spans="1:39" s="213" customFormat="1" ht="12.75">
      <c r="A124" s="242"/>
      <c r="AF124" s="242"/>
      <c r="AG124" s="242"/>
      <c r="AH124" s="214"/>
      <c r="AI124" s="215"/>
      <c r="AK124" s="216"/>
      <c r="AL124" s="216"/>
      <c r="AM124" s="216"/>
    </row>
    <row r="125" spans="1:39" s="213" customFormat="1" ht="12.75">
      <c r="A125" s="242"/>
      <c r="AF125" s="242"/>
      <c r="AG125" s="242"/>
      <c r="AH125" s="214"/>
      <c r="AI125" s="215"/>
      <c r="AK125" s="216"/>
      <c r="AL125" s="216"/>
      <c r="AM125" s="216"/>
    </row>
    <row r="126" spans="1:39" s="213" customFormat="1" ht="12.75">
      <c r="A126" s="242"/>
      <c r="AF126" s="242"/>
      <c r="AG126" s="242"/>
      <c r="AH126" s="214"/>
      <c r="AI126" s="215"/>
      <c r="AK126" s="216"/>
      <c r="AL126" s="216"/>
      <c r="AM126" s="216"/>
    </row>
    <row r="127" spans="1:39" s="213" customFormat="1" ht="12.75">
      <c r="A127" s="242"/>
      <c r="AF127" s="242"/>
      <c r="AG127" s="242"/>
      <c r="AH127" s="214"/>
      <c r="AI127" s="215"/>
      <c r="AK127" s="216"/>
      <c r="AL127" s="216"/>
      <c r="AM127" s="216"/>
    </row>
    <row r="128" spans="1:39" s="213" customFormat="1" ht="12.75">
      <c r="A128" s="242"/>
      <c r="AF128" s="242"/>
      <c r="AG128" s="242"/>
      <c r="AH128" s="214"/>
      <c r="AI128" s="215"/>
      <c r="AK128" s="216"/>
      <c r="AL128" s="216"/>
      <c r="AM128" s="216"/>
    </row>
    <row r="129" spans="1:39" s="213" customFormat="1" ht="12.75">
      <c r="A129" s="242"/>
      <c r="AF129" s="242"/>
      <c r="AG129" s="242"/>
      <c r="AH129" s="214"/>
      <c r="AI129" s="215"/>
      <c r="AK129" s="216"/>
      <c r="AL129" s="216"/>
      <c r="AM129" s="216"/>
    </row>
    <row r="130" spans="1:39" s="213" customFormat="1" ht="12.75">
      <c r="A130" s="242"/>
      <c r="AF130" s="242"/>
      <c r="AG130" s="242"/>
      <c r="AH130" s="214"/>
      <c r="AI130" s="215"/>
      <c r="AK130" s="216"/>
      <c r="AL130" s="216"/>
      <c r="AM130" s="216"/>
    </row>
    <row r="131" spans="1:39" s="213" customFormat="1" ht="12.75">
      <c r="A131" s="242"/>
      <c r="AF131" s="242"/>
      <c r="AG131" s="242"/>
      <c r="AH131" s="214"/>
      <c r="AI131" s="215"/>
      <c r="AK131" s="216"/>
      <c r="AL131" s="216"/>
      <c r="AM131" s="216"/>
    </row>
    <row r="132" spans="1:39" s="213" customFormat="1" ht="12.75">
      <c r="A132" s="242"/>
      <c r="AF132" s="242"/>
      <c r="AG132" s="242"/>
      <c r="AH132" s="214"/>
      <c r="AI132" s="215"/>
      <c r="AK132" s="216"/>
      <c r="AL132" s="216"/>
      <c r="AM132" s="216"/>
    </row>
    <row r="133" spans="1:39" s="213" customFormat="1" ht="12.75">
      <c r="A133" s="242"/>
      <c r="AF133" s="242"/>
      <c r="AG133" s="242"/>
      <c r="AH133" s="214"/>
      <c r="AI133" s="215"/>
      <c r="AK133" s="216"/>
      <c r="AL133" s="216"/>
      <c r="AM133" s="216"/>
    </row>
    <row r="134" spans="1:39" s="213" customFormat="1" ht="12.75">
      <c r="A134" s="242"/>
      <c r="AF134" s="242"/>
      <c r="AG134" s="242"/>
      <c r="AH134" s="214"/>
      <c r="AI134" s="215"/>
      <c r="AK134" s="216"/>
      <c r="AL134" s="216"/>
      <c r="AM134" s="216"/>
    </row>
    <row r="135" spans="1:39" s="213" customFormat="1" ht="12.75">
      <c r="A135" s="242"/>
      <c r="AF135" s="242"/>
      <c r="AG135" s="242"/>
      <c r="AH135" s="214"/>
      <c r="AI135" s="215"/>
      <c r="AK135" s="216"/>
      <c r="AL135" s="216"/>
      <c r="AM135" s="216"/>
    </row>
    <row r="136" spans="1:39" s="213" customFormat="1" ht="12.75">
      <c r="A136" s="242"/>
      <c r="AF136" s="242"/>
      <c r="AG136" s="242"/>
      <c r="AH136" s="214"/>
      <c r="AI136" s="215"/>
      <c r="AK136" s="216"/>
      <c r="AL136" s="216"/>
      <c r="AM136" s="216"/>
    </row>
    <row r="137" spans="1:39" s="213" customFormat="1" ht="12.75">
      <c r="A137" s="242"/>
      <c r="AF137" s="242"/>
      <c r="AG137" s="242"/>
      <c r="AH137" s="214"/>
      <c r="AI137" s="215"/>
      <c r="AK137" s="216"/>
      <c r="AL137" s="216"/>
      <c r="AM137" s="216"/>
    </row>
    <row r="138" spans="1:39" s="213" customFormat="1" ht="12.75">
      <c r="A138" s="242"/>
      <c r="AF138" s="242"/>
      <c r="AG138" s="242"/>
      <c r="AH138" s="214"/>
      <c r="AI138" s="215"/>
      <c r="AK138" s="216"/>
      <c r="AL138" s="216"/>
      <c r="AM138" s="216"/>
    </row>
    <row r="139" spans="1:39" s="213" customFormat="1" ht="12.75">
      <c r="A139" s="242"/>
      <c r="AF139" s="242"/>
      <c r="AG139" s="242"/>
      <c r="AH139" s="214"/>
      <c r="AI139" s="215"/>
      <c r="AK139" s="216"/>
      <c r="AL139" s="216"/>
      <c r="AM139" s="216"/>
    </row>
    <row r="140" spans="1:39" s="213" customFormat="1" ht="12.75">
      <c r="A140" s="242"/>
      <c r="AF140" s="242"/>
      <c r="AG140" s="242"/>
      <c r="AH140" s="214"/>
      <c r="AI140" s="215"/>
      <c r="AK140" s="216"/>
      <c r="AL140" s="216"/>
      <c r="AM140" s="216"/>
    </row>
    <row r="141" spans="1:39" s="213" customFormat="1" ht="12.75">
      <c r="A141" s="242"/>
      <c r="AF141" s="242"/>
      <c r="AG141" s="242"/>
      <c r="AH141" s="214"/>
      <c r="AI141" s="215"/>
      <c r="AK141" s="216"/>
      <c r="AL141" s="216"/>
      <c r="AM141" s="216"/>
    </row>
    <row r="142" spans="1:39" s="213" customFormat="1" ht="12.75">
      <c r="A142" s="242"/>
      <c r="AF142" s="242"/>
      <c r="AG142" s="242"/>
      <c r="AH142" s="214"/>
      <c r="AI142" s="215"/>
      <c r="AK142" s="216"/>
      <c r="AL142" s="216"/>
      <c r="AM142" s="216"/>
    </row>
    <row r="143" spans="1:39" s="213" customFormat="1" ht="12.75">
      <c r="A143" s="242"/>
      <c r="AF143" s="242"/>
      <c r="AG143" s="242"/>
      <c r="AH143" s="214"/>
      <c r="AI143" s="215"/>
      <c r="AK143" s="216"/>
      <c r="AL143" s="216"/>
      <c r="AM143" s="216"/>
    </row>
    <row r="144" spans="1:39" s="213" customFormat="1" ht="12.75">
      <c r="A144" s="242"/>
      <c r="AF144" s="242"/>
      <c r="AG144" s="242"/>
      <c r="AH144" s="214"/>
      <c r="AI144" s="215"/>
      <c r="AK144" s="216"/>
      <c r="AL144" s="216"/>
      <c r="AM144" s="216"/>
    </row>
    <row r="145" spans="1:39" s="213" customFormat="1" ht="12.75">
      <c r="A145" s="242"/>
      <c r="AF145" s="242"/>
      <c r="AG145" s="242"/>
      <c r="AH145" s="214"/>
      <c r="AI145" s="215"/>
      <c r="AK145" s="216"/>
      <c r="AL145" s="216"/>
      <c r="AM145" s="216"/>
    </row>
    <row r="146" spans="1:39" s="213" customFormat="1" ht="12.75">
      <c r="A146" s="242"/>
      <c r="AF146" s="242"/>
      <c r="AG146" s="242"/>
      <c r="AH146" s="214"/>
      <c r="AI146" s="215"/>
      <c r="AK146" s="216"/>
      <c r="AL146" s="216"/>
      <c r="AM146" s="216"/>
    </row>
    <row r="147" spans="1:39" s="213" customFormat="1" ht="12.75">
      <c r="A147" s="242"/>
      <c r="AF147" s="242"/>
      <c r="AG147" s="242"/>
      <c r="AH147" s="214"/>
      <c r="AI147" s="215"/>
      <c r="AK147" s="216"/>
      <c r="AL147" s="216"/>
      <c r="AM147" s="216"/>
    </row>
    <row r="148" spans="1:39" s="213" customFormat="1" ht="12.75">
      <c r="A148" s="242"/>
      <c r="AF148" s="242"/>
      <c r="AG148" s="242"/>
      <c r="AH148" s="214"/>
      <c r="AI148" s="215"/>
      <c r="AK148" s="216"/>
      <c r="AL148" s="216"/>
      <c r="AM148" s="216"/>
    </row>
    <row r="149" spans="1:39" s="213" customFormat="1" ht="12.75">
      <c r="A149" s="242"/>
      <c r="AF149" s="242"/>
      <c r="AG149" s="242"/>
      <c r="AH149" s="214"/>
      <c r="AI149" s="215"/>
      <c r="AK149" s="216"/>
      <c r="AL149" s="216"/>
      <c r="AM149" s="216"/>
    </row>
    <row r="150" spans="1:39" s="213" customFormat="1" ht="12.75">
      <c r="A150" s="242"/>
      <c r="AF150" s="242"/>
      <c r="AG150" s="242"/>
      <c r="AH150" s="214"/>
      <c r="AI150" s="215"/>
      <c r="AK150" s="216"/>
      <c r="AL150" s="216"/>
      <c r="AM150" s="216"/>
    </row>
    <row r="151" spans="1:39" s="213" customFormat="1" ht="12.75">
      <c r="A151" s="242"/>
      <c r="AF151" s="242"/>
      <c r="AG151" s="242"/>
      <c r="AH151" s="214"/>
      <c r="AI151" s="215"/>
      <c r="AK151" s="216"/>
      <c r="AL151" s="216"/>
      <c r="AM151" s="216"/>
    </row>
    <row r="152" spans="1:39" s="213" customFormat="1" ht="12.75">
      <c r="A152" s="242"/>
      <c r="AF152" s="242"/>
      <c r="AG152" s="242"/>
      <c r="AH152" s="214"/>
      <c r="AI152" s="215"/>
      <c r="AK152" s="216"/>
      <c r="AL152" s="216"/>
      <c r="AM152" s="216"/>
    </row>
    <row r="153" spans="1:39" s="213" customFormat="1" ht="12.75">
      <c r="A153" s="242"/>
      <c r="AF153" s="242"/>
      <c r="AG153" s="242"/>
      <c r="AH153" s="214"/>
      <c r="AI153" s="215"/>
      <c r="AK153" s="216"/>
      <c r="AL153" s="216"/>
      <c r="AM153" s="216"/>
    </row>
    <row r="154" spans="1:39" s="213" customFormat="1" ht="12.75">
      <c r="A154" s="242"/>
      <c r="AF154" s="242"/>
      <c r="AG154" s="242"/>
      <c r="AH154" s="214"/>
      <c r="AI154" s="215"/>
      <c r="AK154" s="216"/>
      <c r="AL154" s="216"/>
      <c r="AM154" s="216"/>
    </row>
    <row r="155" spans="1:39" s="213" customFormat="1" ht="12.75">
      <c r="A155" s="242"/>
      <c r="AF155" s="242"/>
      <c r="AG155" s="242"/>
      <c r="AH155" s="214"/>
      <c r="AI155" s="215"/>
      <c r="AK155" s="216"/>
      <c r="AL155" s="216"/>
      <c r="AM155" s="216"/>
    </row>
    <row r="156" spans="1:39" s="213" customFormat="1" ht="12.75">
      <c r="A156" s="242"/>
      <c r="AF156" s="242"/>
      <c r="AG156" s="242"/>
      <c r="AH156" s="214"/>
      <c r="AI156" s="215"/>
      <c r="AK156" s="216"/>
      <c r="AL156" s="216"/>
      <c r="AM156" s="216"/>
    </row>
    <row r="157" spans="1:39" s="213" customFormat="1" ht="12.75">
      <c r="A157" s="242"/>
      <c r="AF157" s="242"/>
      <c r="AG157" s="242"/>
      <c r="AH157" s="214"/>
      <c r="AI157" s="215"/>
      <c r="AK157" s="216"/>
      <c r="AL157" s="216"/>
      <c r="AM157" s="216"/>
    </row>
    <row r="158" spans="1:39" s="213" customFormat="1" ht="12.75">
      <c r="A158" s="242"/>
      <c r="AF158" s="242"/>
      <c r="AG158" s="242"/>
      <c r="AH158" s="214"/>
      <c r="AI158" s="215"/>
      <c r="AK158" s="216"/>
      <c r="AL158" s="216"/>
      <c r="AM158" s="216"/>
    </row>
    <row r="159" spans="1:39" s="213" customFormat="1" ht="12.75">
      <c r="A159" s="242"/>
      <c r="AF159" s="242"/>
      <c r="AG159" s="242"/>
      <c r="AH159" s="214"/>
      <c r="AI159" s="215"/>
      <c r="AK159" s="216"/>
      <c r="AL159" s="216"/>
      <c r="AM159" s="216"/>
    </row>
    <row r="160" spans="1:39" s="213" customFormat="1" ht="12.75">
      <c r="A160" s="242"/>
      <c r="AF160" s="242"/>
      <c r="AG160" s="242"/>
      <c r="AH160" s="214"/>
      <c r="AI160" s="215"/>
      <c r="AK160" s="216"/>
      <c r="AL160" s="216"/>
      <c r="AM160" s="216"/>
    </row>
    <row r="161" spans="1:39" s="213" customFormat="1" ht="12.75">
      <c r="A161" s="242"/>
      <c r="AF161" s="242"/>
      <c r="AG161" s="242"/>
      <c r="AH161" s="214"/>
      <c r="AI161" s="215"/>
      <c r="AK161" s="216"/>
      <c r="AL161" s="216"/>
      <c r="AM161" s="216"/>
    </row>
    <row r="162" spans="1:39" s="213" customFormat="1" ht="12.75">
      <c r="A162" s="242"/>
      <c r="AF162" s="242"/>
      <c r="AG162" s="242"/>
      <c r="AH162" s="214"/>
      <c r="AI162" s="215"/>
      <c r="AK162" s="216"/>
      <c r="AL162" s="216"/>
      <c r="AM162" s="216"/>
    </row>
    <row r="163" spans="1:39" s="213" customFormat="1" ht="12.75">
      <c r="A163" s="242"/>
      <c r="AF163" s="242"/>
      <c r="AG163" s="242"/>
      <c r="AH163" s="214"/>
      <c r="AI163" s="215"/>
      <c r="AK163" s="216"/>
      <c r="AL163" s="216"/>
      <c r="AM163" s="216"/>
    </row>
    <row r="164" spans="1:39" s="213" customFormat="1" ht="12.75">
      <c r="A164" s="242"/>
      <c r="AF164" s="242"/>
      <c r="AG164" s="242"/>
      <c r="AH164" s="214"/>
      <c r="AI164" s="215"/>
      <c r="AK164" s="216"/>
      <c r="AL164" s="216"/>
      <c r="AM164" s="216"/>
    </row>
    <row r="165" spans="1:39" s="213" customFormat="1" ht="12.75">
      <c r="A165" s="242"/>
      <c r="AF165" s="242"/>
      <c r="AG165" s="242"/>
      <c r="AH165" s="214"/>
      <c r="AI165" s="215"/>
      <c r="AK165" s="216"/>
      <c r="AL165" s="216"/>
      <c r="AM165" s="216"/>
    </row>
    <row r="166" spans="1:39" s="213" customFormat="1" ht="12.75">
      <c r="A166" s="242"/>
      <c r="AF166" s="242"/>
      <c r="AG166" s="242"/>
      <c r="AH166" s="214"/>
      <c r="AI166" s="215"/>
      <c r="AK166" s="216"/>
      <c r="AL166" s="216"/>
      <c r="AM166" s="216"/>
    </row>
    <row r="167" spans="1:39" s="213" customFormat="1" ht="12.75">
      <c r="A167" s="242"/>
      <c r="AF167" s="242"/>
      <c r="AG167" s="242"/>
      <c r="AH167" s="214"/>
      <c r="AI167" s="215"/>
      <c r="AK167" s="216"/>
      <c r="AL167" s="216"/>
      <c r="AM167" s="216"/>
    </row>
    <row r="168" spans="1:39" s="213" customFormat="1" ht="12.75">
      <c r="A168" s="242"/>
      <c r="AF168" s="242"/>
      <c r="AG168" s="242"/>
      <c r="AH168" s="214"/>
      <c r="AI168" s="215"/>
      <c r="AK168" s="216"/>
      <c r="AL168" s="216"/>
      <c r="AM168" s="216"/>
    </row>
    <row r="169" spans="1:39" s="213" customFormat="1" ht="12.75">
      <c r="A169" s="242"/>
      <c r="AF169" s="242"/>
      <c r="AG169" s="242"/>
      <c r="AH169" s="214"/>
      <c r="AI169" s="215"/>
      <c r="AK169" s="216"/>
      <c r="AL169" s="216"/>
      <c r="AM169" s="216"/>
    </row>
    <row r="170" spans="1:39" s="213" customFormat="1" ht="12.75">
      <c r="A170" s="242"/>
      <c r="AF170" s="242"/>
      <c r="AG170" s="242"/>
      <c r="AH170" s="214"/>
      <c r="AI170" s="215"/>
      <c r="AK170" s="216"/>
      <c r="AL170" s="216"/>
      <c r="AM170" s="216"/>
    </row>
    <row r="171" spans="1:39" s="213" customFormat="1" ht="12.75">
      <c r="A171" s="242"/>
      <c r="AF171" s="242"/>
      <c r="AG171" s="242"/>
      <c r="AH171" s="214"/>
      <c r="AI171" s="215"/>
      <c r="AK171" s="216"/>
      <c r="AL171" s="216"/>
      <c r="AM171" s="216"/>
    </row>
    <row r="172" spans="1:39" s="213" customFormat="1" ht="12.75">
      <c r="A172" s="242"/>
      <c r="AF172" s="242"/>
      <c r="AG172" s="242"/>
      <c r="AH172" s="214"/>
      <c r="AI172" s="215"/>
      <c r="AK172" s="216"/>
      <c r="AL172" s="216"/>
      <c r="AM172" s="216"/>
    </row>
    <row r="173" spans="1:39" s="213" customFormat="1" ht="12.75">
      <c r="A173" s="242"/>
      <c r="AF173" s="242"/>
      <c r="AG173" s="242"/>
      <c r="AH173" s="214"/>
      <c r="AI173" s="215"/>
      <c r="AK173" s="216"/>
      <c r="AL173" s="216"/>
      <c r="AM173" s="216"/>
    </row>
    <row r="174" spans="1:39" s="213" customFormat="1" ht="12.75">
      <c r="A174" s="242"/>
      <c r="AF174" s="242"/>
      <c r="AG174" s="242"/>
      <c r="AH174" s="214"/>
      <c r="AI174" s="215"/>
      <c r="AK174" s="216"/>
      <c r="AL174" s="216"/>
      <c r="AM174" s="216"/>
    </row>
    <row r="175" spans="1:39" s="213" customFormat="1" ht="12.75">
      <c r="A175" s="242"/>
      <c r="AF175" s="242"/>
      <c r="AG175" s="242"/>
      <c r="AH175" s="214"/>
      <c r="AI175" s="215"/>
      <c r="AK175" s="216"/>
      <c r="AL175" s="216"/>
      <c r="AM175" s="216"/>
    </row>
    <row r="176" spans="1:39" s="213" customFormat="1" ht="12.75">
      <c r="A176" s="242"/>
      <c r="AF176" s="242"/>
      <c r="AG176" s="242"/>
      <c r="AH176" s="214"/>
      <c r="AI176" s="215"/>
      <c r="AK176" s="216"/>
      <c r="AL176" s="216"/>
      <c r="AM176" s="216"/>
    </row>
    <row r="177" spans="1:39" s="213" customFormat="1" ht="12.75">
      <c r="A177" s="242"/>
      <c r="AF177" s="242"/>
      <c r="AG177" s="242"/>
      <c r="AH177" s="214"/>
      <c r="AI177" s="215"/>
      <c r="AK177" s="216"/>
      <c r="AL177" s="216"/>
      <c r="AM177" s="216"/>
    </row>
    <row r="178" spans="1:39" s="213" customFormat="1" ht="12.75">
      <c r="A178" s="242"/>
      <c r="AF178" s="242"/>
      <c r="AG178" s="242"/>
      <c r="AH178" s="214"/>
      <c r="AI178" s="215"/>
      <c r="AK178" s="216"/>
      <c r="AL178" s="216"/>
      <c r="AM178" s="216"/>
    </row>
    <row r="179" spans="1:39" s="213" customFormat="1" ht="12.75">
      <c r="A179" s="242"/>
      <c r="AF179" s="242"/>
      <c r="AG179" s="242"/>
      <c r="AH179" s="214"/>
      <c r="AI179" s="215"/>
      <c r="AK179" s="216"/>
      <c r="AL179" s="216"/>
      <c r="AM179" s="216"/>
    </row>
    <row r="180" spans="1:39" s="213" customFormat="1" ht="12.75">
      <c r="A180" s="242"/>
      <c r="AF180" s="242"/>
      <c r="AG180" s="242"/>
      <c r="AH180" s="214"/>
      <c r="AI180" s="215"/>
      <c r="AK180" s="216"/>
      <c r="AL180" s="216"/>
      <c r="AM180" s="216"/>
    </row>
    <row r="181" spans="1:39" s="213" customFormat="1" ht="12.75">
      <c r="A181" s="242"/>
      <c r="AF181" s="242"/>
      <c r="AG181" s="242"/>
      <c r="AH181" s="214"/>
      <c r="AI181" s="215"/>
      <c r="AK181" s="216"/>
      <c r="AL181" s="216"/>
      <c r="AM181" s="216"/>
    </row>
    <row r="182" spans="1:39" s="213" customFormat="1" ht="12.75">
      <c r="A182" s="242"/>
      <c r="AF182" s="242"/>
      <c r="AG182" s="242"/>
      <c r="AH182" s="214"/>
      <c r="AI182" s="215"/>
      <c r="AK182" s="216"/>
      <c r="AL182" s="216"/>
      <c r="AM182" s="216"/>
    </row>
    <row r="183" spans="1:39" s="213" customFormat="1" ht="12.75">
      <c r="A183" s="242"/>
      <c r="AF183" s="242"/>
      <c r="AG183" s="242"/>
      <c r="AH183" s="214"/>
      <c r="AI183" s="215"/>
      <c r="AK183" s="216"/>
      <c r="AL183" s="216"/>
      <c r="AM183" s="216"/>
    </row>
    <row r="184" spans="1:39" s="213" customFormat="1" ht="12.75">
      <c r="A184" s="242"/>
      <c r="AF184" s="242"/>
      <c r="AG184" s="242"/>
      <c r="AH184" s="214"/>
      <c r="AI184" s="215"/>
      <c r="AK184" s="216"/>
      <c r="AL184" s="216"/>
      <c r="AM184" s="216"/>
    </row>
    <row r="185" spans="1:39" s="213" customFormat="1" ht="12.75">
      <c r="A185" s="242"/>
      <c r="AF185" s="242"/>
      <c r="AG185" s="242"/>
      <c r="AH185" s="214"/>
      <c r="AI185" s="215"/>
      <c r="AK185" s="216"/>
      <c r="AL185" s="216"/>
      <c r="AM185" s="216"/>
    </row>
    <row r="186" spans="1:39" s="213" customFormat="1" ht="12.75">
      <c r="A186" s="242"/>
      <c r="AF186" s="242"/>
      <c r="AG186" s="242"/>
      <c r="AH186" s="214"/>
      <c r="AI186" s="215"/>
      <c r="AK186" s="216"/>
      <c r="AL186" s="216"/>
      <c r="AM186" s="216"/>
    </row>
    <row r="187" spans="1:39" s="213" customFormat="1" ht="12.75">
      <c r="A187" s="242"/>
      <c r="AF187" s="242"/>
      <c r="AG187" s="242"/>
      <c r="AH187" s="214"/>
      <c r="AI187" s="215"/>
      <c r="AK187" s="216"/>
      <c r="AL187" s="216"/>
      <c r="AM187" s="216"/>
    </row>
    <row r="188" spans="1:39" s="213" customFormat="1" ht="12.75">
      <c r="A188" s="242"/>
      <c r="AF188" s="242"/>
      <c r="AG188" s="242"/>
      <c r="AH188" s="214"/>
      <c r="AI188" s="215"/>
      <c r="AK188" s="216"/>
      <c r="AL188" s="216"/>
      <c r="AM188" s="216"/>
    </row>
    <row r="189" spans="1:39" s="213" customFormat="1" ht="12.75">
      <c r="A189" s="242"/>
      <c r="AF189" s="242"/>
      <c r="AG189" s="242"/>
      <c r="AH189" s="214"/>
      <c r="AI189" s="215"/>
      <c r="AK189" s="216"/>
      <c r="AL189" s="216"/>
      <c r="AM189" s="216"/>
    </row>
    <row r="190" spans="1:39" s="213" customFormat="1" ht="12.75">
      <c r="A190" s="242"/>
      <c r="AF190" s="242"/>
      <c r="AG190" s="242"/>
      <c r="AH190" s="214"/>
      <c r="AI190" s="215"/>
      <c r="AK190" s="216"/>
      <c r="AL190" s="216"/>
      <c r="AM190" s="216"/>
    </row>
    <row r="191" spans="1:39" s="213" customFormat="1" ht="12.75">
      <c r="A191" s="242"/>
      <c r="AF191" s="242"/>
      <c r="AG191" s="242"/>
      <c r="AH191" s="214"/>
      <c r="AI191" s="215"/>
      <c r="AK191" s="216"/>
      <c r="AL191" s="216"/>
      <c r="AM191" s="216"/>
    </row>
    <row r="192" spans="1:39" s="213" customFormat="1" ht="12.75">
      <c r="A192" s="242"/>
      <c r="AF192" s="242"/>
      <c r="AG192" s="242"/>
      <c r="AH192" s="214"/>
      <c r="AI192" s="215"/>
      <c r="AK192" s="216"/>
      <c r="AL192" s="216"/>
      <c r="AM192" s="216"/>
    </row>
    <row r="193" spans="1:39" s="213" customFormat="1" ht="12.75">
      <c r="A193" s="242"/>
      <c r="AF193" s="242"/>
      <c r="AG193" s="242"/>
      <c r="AH193" s="214"/>
      <c r="AI193" s="215"/>
      <c r="AK193" s="216"/>
      <c r="AL193" s="216"/>
      <c r="AM193" s="216"/>
    </row>
    <row r="194" spans="1:39" s="213" customFormat="1" ht="12.75">
      <c r="A194" s="242"/>
      <c r="AF194" s="242"/>
      <c r="AG194" s="242"/>
      <c r="AH194" s="214"/>
      <c r="AI194" s="215"/>
      <c r="AK194" s="216"/>
      <c r="AL194" s="216"/>
      <c r="AM194" s="216"/>
    </row>
    <row r="195" spans="1:39" s="213" customFormat="1" ht="12.75">
      <c r="A195" s="242"/>
      <c r="AF195" s="242"/>
      <c r="AG195" s="242"/>
      <c r="AH195" s="214"/>
      <c r="AI195" s="215"/>
      <c r="AK195" s="216"/>
      <c r="AL195" s="216"/>
      <c r="AM195" s="216"/>
    </row>
    <row r="196" spans="1:39" s="213" customFormat="1" ht="12.75">
      <c r="A196" s="242"/>
      <c r="AF196" s="242"/>
      <c r="AG196" s="242"/>
      <c r="AH196" s="214"/>
      <c r="AI196" s="215"/>
      <c r="AK196" s="216"/>
      <c r="AL196" s="216"/>
      <c r="AM196" s="216"/>
    </row>
    <row r="197" spans="1:39" s="213" customFormat="1" ht="12.75">
      <c r="A197" s="242"/>
      <c r="AF197" s="242"/>
      <c r="AG197" s="242"/>
      <c r="AH197" s="214"/>
      <c r="AI197" s="215"/>
      <c r="AK197" s="216"/>
      <c r="AL197" s="216"/>
      <c r="AM197" s="216"/>
    </row>
    <row r="198" spans="1:39" s="213" customFormat="1" ht="12.75">
      <c r="A198" s="242"/>
      <c r="AF198" s="242"/>
      <c r="AG198" s="242"/>
      <c r="AH198" s="214"/>
      <c r="AI198" s="215"/>
      <c r="AK198" s="216"/>
      <c r="AL198" s="216"/>
      <c r="AM198" s="216"/>
    </row>
    <row r="199" spans="1:39" s="213" customFormat="1" ht="12.75">
      <c r="A199" s="242"/>
      <c r="AF199" s="242"/>
      <c r="AG199" s="242"/>
      <c r="AH199" s="214"/>
      <c r="AI199" s="215"/>
      <c r="AK199" s="216"/>
      <c r="AL199" s="216"/>
      <c r="AM199" s="216"/>
    </row>
    <row r="200" spans="1:39" s="213" customFormat="1" ht="12.75">
      <c r="A200" s="242"/>
      <c r="AF200" s="242"/>
      <c r="AG200" s="242"/>
      <c r="AH200" s="214"/>
      <c r="AI200" s="215"/>
      <c r="AK200" s="216"/>
      <c r="AL200" s="216"/>
      <c r="AM200" s="216"/>
    </row>
    <row r="201" spans="1:39" s="213" customFormat="1" ht="12.75">
      <c r="A201" s="242"/>
      <c r="AF201" s="242"/>
      <c r="AG201" s="242"/>
      <c r="AH201" s="214"/>
      <c r="AI201" s="215"/>
      <c r="AK201" s="216"/>
      <c r="AL201" s="216"/>
      <c r="AM201" s="216"/>
    </row>
    <row r="202" spans="1:39" s="213" customFormat="1" ht="12.75">
      <c r="A202" s="242"/>
      <c r="AF202" s="242"/>
      <c r="AG202" s="242"/>
      <c r="AH202" s="214"/>
      <c r="AI202" s="215"/>
      <c r="AK202" s="216"/>
      <c r="AL202" s="216"/>
      <c r="AM202" s="216"/>
    </row>
    <row r="203" spans="1:39" s="213" customFormat="1" ht="12.75">
      <c r="A203" s="242"/>
      <c r="AF203" s="242"/>
      <c r="AG203" s="242"/>
      <c r="AH203" s="214"/>
      <c r="AI203" s="215"/>
      <c r="AK203" s="216"/>
      <c r="AL203" s="216"/>
      <c r="AM203" s="216"/>
    </row>
    <row r="204" spans="1:39" s="213" customFormat="1" ht="12.75">
      <c r="A204" s="242"/>
      <c r="AF204" s="242"/>
      <c r="AG204" s="242"/>
      <c r="AH204" s="214"/>
      <c r="AI204" s="215"/>
      <c r="AK204" s="216"/>
      <c r="AL204" s="216"/>
      <c r="AM204" s="216"/>
    </row>
    <row r="205" spans="1:39" s="213" customFormat="1" ht="12.75">
      <c r="A205" s="242"/>
      <c r="AF205" s="242"/>
      <c r="AG205" s="242"/>
      <c r="AH205" s="214"/>
      <c r="AI205" s="215"/>
      <c r="AK205" s="216"/>
      <c r="AL205" s="216"/>
      <c r="AM205" s="216"/>
    </row>
    <row r="206" spans="1:39" s="213" customFormat="1" ht="12.75">
      <c r="A206" s="242"/>
      <c r="AF206" s="242"/>
      <c r="AG206" s="242"/>
      <c r="AH206" s="214"/>
      <c r="AI206" s="215"/>
      <c r="AK206" s="216"/>
      <c r="AL206" s="216"/>
      <c r="AM206" s="216"/>
    </row>
    <row r="207" spans="1:39" s="213" customFormat="1" ht="12.75">
      <c r="A207" s="242"/>
      <c r="AF207" s="242"/>
      <c r="AG207" s="242"/>
      <c r="AH207" s="214"/>
      <c r="AI207" s="215"/>
      <c r="AK207" s="216"/>
      <c r="AL207" s="216"/>
      <c r="AM207" s="216"/>
    </row>
    <row r="208" spans="1:39" s="213" customFormat="1" ht="12.75">
      <c r="A208" s="242"/>
      <c r="AF208" s="242"/>
      <c r="AG208" s="242"/>
      <c r="AH208" s="214"/>
      <c r="AI208" s="215"/>
      <c r="AK208" s="216"/>
      <c r="AL208" s="216"/>
      <c r="AM208" s="216"/>
    </row>
    <row r="209" spans="1:39" s="213" customFormat="1" ht="12.75">
      <c r="A209" s="242"/>
      <c r="AF209" s="242"/>
      <c r="AG209" s="242"/>
      <c r="AH209" s="214"/>
      <c r="AI209" s="215"/>
      <c r="AK209" s="216"/>
      <c r="AL209" s="216"/>
      <c r="AM209" s="216"/>
    </row>
    <row r="210" spans="1:39" s="213" customFormat="1" ht="12.75">
      <c r="A210" s="242"/>
      <c r="AF210" s="242"/>
      <c r="AG210" s="242"/>
      <c r="AH210" s="214"/>
      <c r="AI210" s="215"/>
      <c r="AK210" s="216"/>
      <c r="AL210" s="216"/>
      <c r="AM210" s="216"/>
    </row>
    <row r="211" spans="1:39" s="213" customFormat="1" ht="12.75">
      <c r="A211" s="242"/>
      <c r="AF211" s="242"/>
      <c r="AG211" s="242"/>
      <c r="AH211" s="214"/>
      <c r="AI211" s="215"/>
      <c r="AK211" s="216"/>
      <c r="AL211" s="216"/>
      <c r="AM211" s="216"/>
    </row>
    <row r="212" spans="1:39" s="213" customFormat="1" ht="12.75">
      <c r="A212" s="242"/>
      <c r="AF212" s="242"/>
      <c r="AG212" s="242"/>
      <c r="AH212" s="214"/>
      <c r="AI212" s="215"/>
      <c r="AK212" s="216"/>
      <c r="AL212" s="216"/>
      <c r="AM212" s="216"/>
    </row>
    <row r="213" spans="1:39" s="213" customFormat="1" ht="12.75">
      <c r="A213" s="242"/>
      <c r="AF213" s="242"/>
      <c r="AG213" s="242"/>
      <c r="AH213" s="214"/>
      <c r="AI213" s="215"/>
      <c r="AK213" s="216"/>
      <c r="AL213" s="216"/>
      <c r="AM213" s="216"/>
    </row>
    <row r="214" spans="1:39" s="213" customFormat="1" ht="12.75">
      <c r="A214" s="242"/>
      <c r="AF214" s="242"/>
      <c r="AG214" s="242"/>
      <c r="AH214" s="214"/>
      <c r="AI214" s="215"/>
      <c r="AK214" s="216"/>
      <c r="AL214" s="216"/>
      <c r="AM214" s="216"/>
    </row>
    <row r="215" spans="1:39" s="213" customFormat="1" ht="12.75">
      <c r="A215" s="242"/>
      <c r="AF215" s="242"/>
      <c r="AG215" s="242"/>
      <c r="AH215" s="214"/>
      <c r="AI215" s="215"/>
      <c r="AK215" s="216"/>
      <c r="AL215" s="216"/>
      <c r="AM215" s="216"/>
    </row>
    <row r="216" spans="1:39" s="213" customFormat="1" ht="12.75">
      <c r="A216" s="242"/>
      <c r="AF216" s="242"/>
      <c r="AG216" s="242"/>
      <c r="AH216" s="214"/>
      <c r="AI216" s="215"/>
      <c r="AK216" s="216"/>
      <c r="AL216" s="216"/>
      <c r="AM216" s="216"/>
    </row>
    <row r="217" spans="1:39" s="213" customFormat="1" ht="12.75">
      <c r="A217" s="242"/>
      <c r="AF217" s="242"/>
      <c r="AG217" s="242"/>
      <c r="AH217" s="214"/>
      <c r="AI217" s="215"/>
      <c r="AK217" s="216"/>
      <c r="AL217" s="216"/>
      <c r="AM217" s="216"/>
    </row>
    <row r="218" spans="1:39" s="213" customFormat="1" ht="12.75">
      <c r="A218" s="242"/>
      <c r="AF218" s="242"/>
      <c r="AG218" s="242"/>
      <c r="AH218" s="214"/>
      <c r="AI218" s="215"/>
      <c r="AK218" s="216"/>
      <c r="AL218" s="216"/>
      <c r="AM218" s="216"/>
    </row>
    <row r="219" spans="1:39" s="213" customFormat="1" ht="12.75">
      <c r="A219" s="242"/>
      <c r="AF219" s="242"/>
      <c r="AG219" s="242"/>
      <c r="AH219" s="214"/>
      <c r="AI219" s="215"/>
      <c r="AK219" s="216"/>
      <c r="AL219" s="216"/>
      <c r="AM219" s="216"/>
    </row>
    <row r="220" spans="1:39" s="213" customFormat="1" ht="12.75">
      <c r="A220" s="242"/>
      <c r="AF220" s="242"/>
      <c r="AG220" s="242"/>
      <c r="AH220" s="214"/>
      <c r="AI220" s="215"/>
      <c r="AK220" s="216"/>
      <c r="AL220" s="216"/>
      <c r="AM220" s="216"/>
    </row>
    <row r="221" spans="1:39" s="213" customFormat="1" ht="12.75">
      <c r="A221" s="242"/>
      <c r="AF221" s="242"/>
      <c r="AG221" s="242"/>
      <c r="AH221" s="214"/>
      <c r="AI221" s="215"/>
      <c r="AK221" s="216"/>
      <c r="AL221" s="216"/>
      <c r="AM221" s="216"/>
    </row>
    <row r="222" spans="1:39" s="213" customFormat="1" ht="12.75">
      <c r="A222" s="242"/>
      <c r="AF222" s="242"/>
      <c r="AG222" s="242"/>
      <c r="AH222" s="214"/>
      <c r="AI222" s="215"/>
      <c r="AK222" s="216"/>
      <c r="AL222" s="216"/>
      <c r="AM222" s="216"/>
    </row>
    <row r="223" spans="1:39" s="213" customFormat="1" ht="12.75">
      <c r="A223" s="242"/>
      <c r="AF223" s="242"/>
      <c r="AG223" s="242"/>
      <c r="AH223" s="214"/>
      <c r="AI223" s="215"/>
      <c r="AK223" s="216"/>
      <c r="AL223" s="216"/>
      <c r="AM223" s="216"/>
    </row>
    <row r="224" spans="1:39" s="213" customFormat="1" ht="12.75">
      <c r="A224" s="242"/>
      <c r="AF224" s="242"/>
      <c r="AG224" s="242"/>
      <c r="AH224" s="214"/>
      <c r="AI224" s="215"/>
      <c r="AK224" s="216"/>
      <c r="AL224" s="216"/>
      <c r="AM224" s="216"/>
    </row>
    <row r="225" spans="1:39" s="213" customFormat="1" ht="12.75">
      <c r="A225" s="242"/>
      <c r="AF225" s="242"/>
      <c r="AG225" s="242"/>
      <c r="AH225" s="214"/>
      <c r="AI225" s="215"/>
      <c r="AK225" s="216"/>
      <c r="AL225" s="216"/>
      <c r="AM225" s="216"/>
    </row>
    <row r="226" spans="1:39" s="213" customFormat="1" ht="12.75">
      <c r="A226" s="242"/>
      <c r="AF226" s="242"/>
      <c r="AG226" s="242"/>
      <c r="AH226" s="214"/>
      <c r="AI226" s="215"/>
      <c r="AK226" s="216"/>
      <c r="AL226" s="216"/>
      <c r="AM226" s="216"/>
    </row>
    <row r="227" spans="1:39" s="213" customFormat="1" ht="12.75">
      <c r="A227" s="242"/>
      <c r="AF227" s="242"/>
      <c r="AG227" s="242"/>
      <c r="AH227" s="214"/>
      <c r="AI227" s="215"/>
      <c r="AK227" s="216"/>
      <c r="AL227" s="216"/>
      <c r="AM227" s="216"/>
    </row>
    <row r="228" spans="1:39" s="213" customFormat="1" ht="12.75">
      <c r="A228" s="242"/>
      <c r="AF228" s="242"/>
      <c r="AG228" s="242"/>
      <c r="AH228" s="214"/>
      <c r="AI228" s="215"/>
      <c r="AK228" s="216"/>
      <c r="AL228" s="216"/>
      <c r="AM228" s="216"/>
    </row>
    <row r="229" spans="1:39" s="213" customFormat="1" ht="12.75">
      <c r="A229" s="242"/>
      <c r="AF229" s="242"/>
      <c r="AG229" s="242"/>
      <c r="AH229" s="214"/>
      <c r="AI229" s="215"/>
      <c r="AK229" s="216"/>
      <c r="AL229" s="216"/>
      <c r="AM229" s="216"/>
    </row>
    <row r="230" spans="1:39" s="213" customFormat="1" ht="12.75">
      <c r="A230" s="242"/>
      <c r="AF230" s="242"/>
      <c r="AG230" s="242"/>
      <c r="AH230" s="214"/>
      <c r="AI230" s="215"/>
      <c r="AK230" s="216"/>
      <c r="AL230" s="216"/>
      <c r="AM230" s="216"/>
    </row>
    <row r="231" spans="1:39" s="213" customFormat="1" ht="12.75">
      <c r="A231" s="242"/>
      <c r="AF231" s="242"/>
      <c r="AG231" s="242"/>
      <c r="AH231" s="214"/>
      <c r="AI231" s="215"/>
      <c r="AK231" s="216"/>
      <c r="AL231" s="216"/>
      <c r="AM231" s="216"/>
    </row>
    <row r="232" spans="1:39" s="213" customFormat="1" ht="12.75">
      <c r="A232" s="242"/>
      <c r="AF232" s="242"/>
      <c r="AG232" s="242"/>
      <c r="AH232" s="214"/>
      <c r="AI232" s="215"/>
      <c r="AK232" s="216"/>
      <c r="AL232" s="216"/>
      <c r="AM232" s="216"/>
    </row>
    <row r="233" spans="1:39" s="213" customFormat="1" ht="12.75">
      <c r="A233" s="242"/>
      <c r="AF233" s="242"/>
      <c r="AG233" s="242"/>
      <c r="AH233" s="214"/>
      <c r="AI233" s="215"/>
      <c r="AK233" s="216"/>
      <c r="AL233" s="216"/>
      <c r="AM233" s="216"/>
    </row>
    <row r="234" spans="1:39" s="213" customFormat="1" ht="12.75">
      <c r="A234" s="242"/>
      <c r="AF234" s="242"/>
      <c r="AG234" s="242"/>
      <c r="AH234" s="214"/>
      <c r="AI234" s="215"/>
      <c r="AK234" s="216"/>
      <c r="AL234" s="216"/>
      <c r="AM234" s="216"/>
    </row>
    <row r="235" spans="1:39" s="213" customFormat="1" ht="12.75">
      <c r="A235" s="242"/>
      <c r="AF235" s="242"/>
      <c r="AG235" s="242"/>
      <c r="AH235" s="214"/>
      <c r="AI235" s="215"/>
      <c r="AK235" s="216"/>
      <c r="AL235" s="216"/>
      <c r="AM235" s="216"/>
    </row>
    <row r="236" spans="1:39" s="213" customFormat="1" ht="12.75">
      <c r="A236" s="242"/>
      <c r="AF236" s="242"/>
      <c r="AG236" s="242"/>
      <c r="AH236" s="214"/>
      <c r="AI236" s="215"/>
      <c r="AK236" s="216"/>
      <c r="AL236" s="216"/>
      <c r="AM236" s="216"/>
    </row>
    <row r="237" spans="1:39" s="213" customFormat="1" ht="12.75">
      <c r="A237" s="242"/>
      <c r="AF237" s="242"/>
      <c r="AG237" s="242"/>
      <c r="AH237" s="214"/>
      <c r="AI237" s="215"/>
      <c r="AK237" s="216"/>
      <c r="AL237" s="216"/>
      <c r="AM237" s="216"/>
    </row>
    <row r="238" spans="1:39" s="213" customFormat="1" ht="12.75">
      <c r="A238" s="242"/>
      <c r="AF238" s="242"/>
      <c r="AG238" s="242"/>
      <c r="AH238" s="214"/>
      <c r="AI238" s="215"/>
      <c r="AK238" s="216"/>
      <c r="AL238" s="216"/>
      <c r="AM238" s="216"/>
    </row>
    <row r="239" spans="1:39" s="213" customFormat="1" ht="12.75">
      <c r="A239" s="242"/>
      <c r="AF239" s="242"/>
      <c r="AG239" s="242"/>
      <c r="AH239" s="214"/>
      <c r="AI239" s="215"/>
      <c r="AK239" s="216"/>
      <c r="AL239" s="216"/>
      <c r="AM239" s="216"/>
    </row>
    <row r="240" spans="1:39" s="213" customFormat="1" ht="12.75">
      <c r="A240" s="242"/>
      <c r="AF240" s="242"/>
      <c r="AG240" s="242"/>
      <c r="AH240" s="214"/>
      <c r="AI240" s="215"/>
      <c r="AK240" s="216"/>
      <c r="AL240" s="216"/>
      <c r="AM240" s="216"/>
    </row>
    <row r="241" spans="1:39" s="213" customFormat="1" ht="12.75">
      <c r="A241" s="242"/>
      <c r="AF241" s="242"/>
      <c r="AG241" s="242"/>
      <c r="AH241" s="214"/>
      <c r="AI241" s="215"/>
      <c r="AK241" s="216"/>
      <c r="AL241" s="216"/>
      <c r="AM241" s="216"/>
    </row>
    <row r="242" spans="1:39" s="213" customFormat="1" ht="12.75">
      <c r="A242" s="242"/>
      <c r="AF242" s="242"/>
      <c r="AG242" s="242"/>
      <c r="AH242" s="214"/>
      <c r="AI242" s="215"/>
      <c r="AK242" s="216"/>
      <c r="AL242" s="216"/>
      <c r="AM242" s="216"/>
    </row>
    <row r="243" spans="1:39" s="213" customFormat="1" ht="12.75">
      <c r="A243" s="242"/>
      <c r="AF243" s="242"/>
      <c r="AG243" s="242"/>
      <c r="AH243" s="214"/>
      <c r="AI243" s="215"/>
      <c r="AK243" s="216"/>
      <c r="AL243" s="216"/>
      <c r="AM243" s="216"/>
    </row>
    <row r="244" spans="1:39" s="213" customFormat="1" ht="12.75">
      <c r="A244" s="242"/>
      <c r="AF244" s="242"/>
      <c r="AG244" s="242"/>
      <c r="AH244" s="214"/>
      <c r="AI244" s="215"/>
      <c r="AK244" s="216"/>
      <c r="AL244" s="216"/>
      <c r="AM244" s="216"/>
    </row>
    <row r="245" spans="1:39" s="213" customFormat="1" ht="12.75">
      <c r="A245" s="242"/>
      <c r="AF245" s="242"/>
      <c r="AG245" s="242"/>
      <c r="AH245" s="214"/>
      <c r="AI245" s="215"/>
      <c r="AK245" s="216"/>
      <c r="AL245" s="216"/>
      <c r="AM245" s="216"/>
    </row>
    <row r="246" spans="1:39" s="213" customFormat="1" ht="12.75">
      <c r="A246" s="242"/>
      <c r="AF246" s="242"/>
      <c r="AG246" s="242"/>
      <c r="AH246" s="214"/>
      <c r="AI246" s="215"/>
      <c r="AK246" s="216"/>
      <c r="AL246" s="216"/>
      <c r="AM246" s="216"/>
    </row>
    <row r="247" spans="1:39" s="213" customFormat="1" ht="12.75">
      <c r="A247" s="242"/>
      <c r="AF247" s="242"/>
      <c r="AG247" s="242"/>
      <c r="AH247" s="214"/>
      <c r="AI247" s="215"/>
      <c r="AK247" s="216"/>
      <c r="AL247" s="216"/>
      <c r="AM247" s="216"/>
    </row>
    <row r="248" spans="1:39" s="213" customFormat="1" ht="12.75">
      <c r="A248" s="242"/>
      <c r="AF248" s="242"/>
      <c r="AG248" s="242"/>
      <c r="AH248" s="214"/>
      <c r="AI248" s="215"/>
      <c r="AK248" s="216"/>
      <c r="AL248" s="216"/>
      <c r="AM248" s="216"/>
    </row>
    <row r="249" spans="1:39" s="213" customFormat="1" ht="12.75">
      <c r="A249" s="242"/>
      <c r="AF249" s="242"/>
      <c r="AG249" s="242"/>
      <c r="AH249" s="214"/>
      <c r="AI249" s="215"/>
      <c r="AK249" s="216"/>
      <c r="AL249" s="216"/>
      <c r="AM249" s="216"/>
    </row>
    <row r="250" spans="1:39" s="213" customFormat="1" ht="12.75">
      <c r="A250" s="242"/>
      <c r="AF250" s="242"/>
      <c r="AG250" s="242"/>
      <c r="AH250" s="214"/>
      <c r="AI250" s="215"/>
      <c r="AK250" s="216"/>
      <c r="AL250" s="216"/>
      <c r="AM250" s="216"/>
    </row>
    <row r="251" spans="1:39" s="213" customFormat="1" ht="12.75">
      <c r="A251" s="242"/>
      <c r="AF251" s="242"/>
      <c r="AG251" s="242"/>
      <c r="AH251" s="214"/>
      <c r="AI251" s="215"/>
      <c r="AK251" s="216"/>
      <c r="AL251" s="216"/>
      <c r="AM251" s="216"/>
    </row>
    <row r="252" spans="1:39" s="213" customFormat="1" ht="12.75">
      <c r="A252" s="242"/>
      <c r="AF252" s="242"/>
      <c r="AG252" s="242"/>
      <c r="AH252" s="214"/>
      <c r="AI252" s="215"/>
      <c r="AK252" s="216"/>
      <c r="AL252" s="216"/>
      <c r="AM252" s="216"/>
    </row>
    <row r="253" spans="1:39" s="213" customFormat="1" ht="12.75">
      <c r="A253" s="242"/>
      <c r="AF253" s="242"/>
      <c r="AG253" s="242"/>
      <c r="AH253" s="214"/>
      <c r="AI253" s="215"/>
      <c r="AK253" s="216"/>
      <c r="AL253" s="216"/>
      <c r="AM253" s="216"/>
    </row>
    <row r="254" spans="1:39" s="213" customFormat="1" ht="12.75">
      <c r="A254" s="242"/>
      <c r="AF254" s="242"/>
      <c r="AG254" s="242"/>
      <c r="AH254" s="214"/>
      <c r="AI254" s="215"/>
      <c r="AK254" s="216"/>
      <c r="AL254" s="216"/>
      <c r="AM254" s="216"/>
    </row>
    <row r="255" spans="1:39" s="213" customFormat="1" ht="12.75">
      <c r="A255" s="242"/>
      <c r="AF255" s="242"/>
      <c r="AG255" s="242"/>
      <c r="AH255" s="214"/>
      <c r="AI255" s="215"/>
      <c r="AK255" s="216"/>
      <c r="AL255" s="216"/>
      <c r="AM255" s="216"/>
    </row>
    <row r="256" spans="1:39" s="213" customFormat="1" ht="12.75">
      <c r="A256" s="242"/>
      <c r="AF256" s="242"/>
      <c r="AG256" s="242"/>
      <c r="AH256" s="214"/>
      <c r="AI256" s="215"/>
      <c r="AK256" s="216"/>
      <c r="AL256" s="216"/>
      <c r="AM256" s="216"/>
    </row>
    <row r="257" spans="1:39" s="213" customFormat="1" ht="12.75">
      <c r="A257" s="242"/>
      <c r="AF257" s="242"/>
      <c r="AG257" s="242"/>
      <c r="AH257" s="214"/>
      <c r="AI257" s="215"/>
      <c r="AK257" s="216"/>
      <c r="AL257" s="216"/>
      <c r="AM257" s="216"/>
    </row>
    <row r="258" spans="1:39" s="213" customFormat="1" ht="12.75">
      <c r="A258" s="242"/>
      <c r="AF258" s="242"/>
      <c r="AG258" s="242"/>
      <c r="AH258" s="214"/>
      <c r="AI258" s="215"/>
      <c r="AK258" s="216"/>
      <c r="AL258" s="216"/>
      <c r="AM258" s="216"/>
    </row>
    <row r="259" spans="1:39" s="213" customFormat="1" ht="12.75">
      <c r="A259" s="242"/>
      <c r="AF259" s="242"/>
      <c r="AG259" s="242"/>
      <c r="AH259" s="214"/>
      <c r="AI259" s="215"/>
      <c r="AK259" s="216"/>
      <c r="AL259" s="216"/>
      <c r="AM259" s="216"/>
    </row>
    <row r="260" spans="1:39" s="213" customFormat="1" ht="12.75">
      <c r="A260" s="242"/>
      <c r="AF260" s="242"/>
      <c r="AG260" s="242"/>
      <c r="AH260" s="214"/>
      <c r="AI260" s="215"/>
      <c r="AK260" s="216"/>
      <c r="AL260" s="216"/>
      <c r="AM260" s="216"/>
    </row>
    <row r="261" spans="1:39" s="213" customFormat="1" ht="12.75">
      <c r="A261" s="242"/>
      <c r="AF261" s="242"/>
      <c r="AG261" s="242"/>
      <c r="AH261" s="214"/>
      <c r="AI261" s="215"/>
      <c r="AK261" s="216"/>
      <c r="AL261" s="216"/>
      <c r="AM261" s="216"/>
    </row>
    <row r="262" spans="1:39" s="213" customFormat="1" ht="12.75">
      <c r="A262" s="242"/>
      <c r="AF262" s="242"/>
      <c r="AG262" s="242"/>
      <c r="AH262" s="214"/>
      <c r="AI262" s="215"/>
      <c r="AK262" s="216"/>
      <c r="AL262" s="216"/>
      <c r="AM262" s="216"/>
    </row>
    <row r="263" spans="1:39" s="213" customFormat="1" ht="12.75">
      <c r="A263" s="242"/>
      <c r="AF263" s="242"/>
      <c r="AG263" s="242"/>
      <c r="AH263" s="214"/>
      <c r="AI263" s="215"/>
      <c r="AK263" s="216"/>
      <c r="AL263" s="216"/>
      <c r="AM263" s="216"/>
    </row>
    <row r="264" spans="1:39" s="213" customFormat="1" ht="12.75">
      <c r="A264" s="242"/>
      <c r="AF264" s="242"/>
      <c r="AG264" s="242"/>
      <c r="AH264" s="214"/>
      <c r="AI264" s="215"/>
      <c r="AK264" s="216"/>
      <c r="AL264" s="216"/>
      <c r="AM264" s="216"/>
    </row>
    <row r="265" spans="1:39" s="213" customFormat="1" ht="12.75">
      <c r="A265" s="242"/>
      <c r="AF265" s="242"/>
      <c r="AG265" s="242"/>
      <c r="AH265" s="214"/>
      <c r="AI265" s="215"/>
      <c r="AK265" s="216"/>
      <c r="AL265" s="216"/>
      <c r="AM265" s="216"/>
    </row>
    <row r="266" spans="1:39" s="213" customFormat="1" ht="12.75">
      <c r="A266" s="242"/>
      <c r="AF266" s="242"/>
      <c r="AG266" s="242"/>
      <c r="AH266" s="214"/>
      <c r="AI266" s="215"/>
      <c r="AK266" s="216"/>
      <c r="AL266" s="216"/>
      <c r="AM266" s="216"/>
    </row>
    <row r="267" spans="1:39" s="213" customFormat="1" ht="12.75">
      <c r="A267" s="242"/>
      <c r="AF267" s="242"/>
      <c r="AG267" s="242"/>
      <c r="AH267" s="214"/>
      <c r="AI267" s="215"/>
      <c r="AK267" s="216"/>
      <c r="AL267" s="216"/>
      <c r="AM267" s="216"/>
    </row>
    <row r="268" spans="1:39" s="213" customFormat="1" ht="12.75">
      <c r="A268" s="242"/>
      <c r="AF268" s="242"/>
      <c r="AG268" s="242"/>
      <c r="AH268" s="214"/>
      <c r="AI268" s="215"/>
      <c r="AK268" s="216"/>
      <c r="AL268" s="216"/>
      <c r="AM268" s="216"/>
    </row>
    <row r="269" spans="1:39" s="213" customFormat="1" ht="12.75">
      <c r="A269" s="242"/>
      <c r="AF269" s="242"/>
      <c r="AG269" s="242"/>
      <c r="AH269" s="214"/>
      <c r="AI269" s="215"/>
      <c r="AK269" s="216"/>
      <c r="AL269" s="216"/>
      <c r="AM269" s="216"/>
    </row>
    <row r="270" spans="1:39" s="213" customFormat="1" ht="12.75">
      <c r="A270" s="242"/>
      <c r="AF270" s="242"/>
      <c r="AG270" s="242"/>
      <c r="AH270" s="214"/>
      <c r="AI270" s="215"/>
      <c r="AK270" s="216"/>
      <c r="AL270" s="216"/>
      <c r="AM270" s="216"/>
    </row>
    <row r="271" spans="1:39" s="213" customFormat="1" ht="12.75">
      <c r="A271" s="242"/>
      <c r="AF271" s="242"/>
      <c r="AG271" s="242"/>
      <c r="AH271" s="214"/>
      <c r="AI271" s="215"/>
      <c r="AK271" s="216"/>
      <c r="AL271" s="216"/>
      <c r="AM271" s="216"/>
    </row>
    <row r="272" spans="1:39" s="213" customFormat="1" ht="12.75">
      <c r="A272" s="242"/>
      <c r="AF272" s="242"/>
      <c r="AG272" s="242"/>
      <c r="AH272" s="214"/>
      <c r="AI272" s="215"/>
      <c r="AK272" s="216"/>
      <c r="AL272" s="216"/>
      <c r="AM272" s="216"/>
    </row>
    <row r="273" spans="1:39" s="213" customFormat="1" ht="12.75">
      <c r="A273" s="242"/>
      <c r="AF273" s="242"/>
      <c r="AG273" s="242"/>
      <c r="AH273" s="214"/>
      <c r="AI273" s="215"/>
      <c r="AK273" s="216"/>
      <c r="AL273" s="216"/>
      <c r="AM273" s="216"/>
    </row>
    <row r="274" spans="1:39" s="213" customFormat="1" ht="12.75">
      <c r="A274" s="242"/>
      <c r="AF274" s="242"/>
      <c r="AG274" s="242"/>
      <c r="AH274" s="214"/>
      <c r="AI274" s="215"/>
      <c r="AK274" s="216"/>
      <c r="AL274" s="216"/>
      <c r="AM274" s="216"/>
    </row>
    <row r="275" spans="1:39" s="213" customFormat="1" ht="12.75">
      <c r="A275" s="242"/>
      <c r="AF275" s="242"/>
      <c r="AG275" s="242"/>
      <c r="AH275" s="214"/>
      <c r="AI275" s="215"/>
      <c r="AK275" s="216"/>
      <c r="AL275" s="216"/>
      <c r="AM275" s="216"/>
    </row>
    <row r="276" spans="1:39" s="213" customFormat="1" ht="12.75">
      <c r="A276" s="242"/>
      <c r="AF276" s="242"/>
      <c r="AG276" s="242"/>
      <c r="AH276" s="214"/>
      <c r="AI276" s="215"/>
      <c r="AK276" s="216"/>
      <c r="AL276" s="216"/>
      <c r="AM276" s="216"/>
    </row>
    <row r="277" spans="1:39" s="213" customFormat="1" ht="12.75">
      <c r="A277" s="242"/>
      <c r="AF277" s="242"/>
      <c r="AG277" s="242"/>
      <c r="AH277" s="214"/>
      <c r="AI277" s="215"/>
      <c r="AK277" s="216"/>
      <c r="AL277" s="216"/>
      <c r="AM277" s="216"/>
    </row>
    <row r="278" spans="1:39" s="213" customFormat="1" ht="12.75">
      <c r="A278" s="242"/>
      <c r="AF278" s="242"/>
      <c r="AG278" s="242"/>
      <c r="AH278" s="214"/>
      <c r="AI278" s="215"/>
      <c r="AK278" s="216"/>
      <c r="AL278" s="216"/>
      <c r="AM278" s="216"/>
    </row>
    <row r="279" spans="1:39" s="213" customFormat="1" ht="12.75">
      <c r="A279" s="242"/>
      <c r="AF279" s="242"/>
      <c r="AG279" s="242"/>
      <c r="AH279" s="214"/>
      <c r="AI279" s="215"/>
      <c r="AK279" s="216"/>
      <c r="AL279" s="216"/>
      <c r="AM279" s="216"/>
    </row>
    <row r="280" spans="1:39" s="213" customFormat="1" ht="12.75">
      <c r="A280" s="242"/>
      <c r="AF280" s="242"/>
      <c r="AG280" s="242"/>
      <c r="AH280" s="214"/>
      <c r="AI280" s="215"/>
      <c r="AK280" s="216"/>
      <c r="AL280" s="216"/>
      <c r="AM280" s="216"/>
    </row>
    <row r="281" spans="1:39" s="213" customFormat="1" ht="12.75">
      <c r="A281" s="242"/>
      <c r="AF281" s="242"/>
      <c r="AG281" s="242"/>
      <c r="AH281" s="214"/>
      <c r="AI281" s="215"/>
      <c r="AK281" s="216"/>
      <c r="AL281" s="216"/>
      <c r="AM281" s="216"/>
    </row>
    <row r="282" spans="1:39" s="213" customFormat="1" ht="12.75">
      <c r="A282" s="242"/>
      <c r="AF282" s="242"/>
      <c r="AG282" s="242"/>
      <c r="AH282" s="214"/>
      <c r="AI282" s="215"/>
      <c r="AK282" s="216"/>
      <c r="AL282" s="216"/>
      <c r="AM282" s="216"/>
    </row>
    <row r="283" spans="1:39" s="213" customFormat="1" ht="12.75">
      <c r="A283" s="242"/>
      <c r="AF283" s="242"/>
      <c r="AG283" s="242"/>
      <c r="AH283" s="214"/>
      <c r="AI283" s="215"/>
      <c r="AK283" s="216"/>
      <c r="AL283" s="216"/>
      <c r="AM283" s="216"/>
    </row>
    <row r="284" spans="1:39" s="213" customFormat="1" ht="12.75">
      <c r="A284" s="242"/>
      <c r="AF284" s="242"/>
      <c r="AG284" s="242"/>
      <c r="AH284" s="214"/>
      <c r="AI284" s="215"/>
      <c r="AK284" s="216"/>
      <c r="AL284" s="216"/>
      <c r="AM284" s="216"/>
    </row>
    <row r="285" spans="1:39" s="213" customFormat="1" ht="12.75">
      <c r="A285" s="242"/>
      <c r="AF285" s="242"/>
      <c r="AG285" s="242"/>
      <c r="AH285" s="214"/>
      <c r="AI285" s="215"/>
      <c r="AK285" s="216"/>
      <c r="AL285" s="216"/>
      <c r="AM285" s="216"/>
    </row>
    <row r="286" spans="1:39" s="213" customFormat="1" ht="12.75">
      <c r="A286" s="242"/>
      <c r="AF286" s="242"/>
      <c r="AG286" s="242"/>
      <c r="AH286" s="214"/>
      <c r="AI286" s="215"/>
      <c r="AK286" s="216"/>
      <c r="AL286" s="216"/>
      <c r="AM286" s="216"/>
    </row>
    <row r="287" spans="1:39" s="213" customFormat="1" ht="12.75">
      <c r="A287" s="242"/>
      <c r="AF287" s="242"/>
      <c r="AG287" s="242"/>
      <c r="AH287" s="214"/>
      <c r="AI287" s="215"/>
      <c r="AK287" s="216"/>
      <c r="AL287" s="216"/>
      <c r="AM287" s="216"/>
    </row>
    <row r="288" spans="1:39" s="213" customFormat="1" ht="12.75">
      <c r="A288" s="242"/>
      <c r="AF288" s="242"/>
      <c r="AG288" s="242"/>
      <c r="AH288" s="214"/>
      <c r="AI288" s="215"/>
      <c r="AK288" s="216"/>
      <c r="AL288" s="216"/>
      <c r="AM288" s="216"/>
    </row>
    <row r="289" spans="1:39" s="213" customFormat="1" ht="12.75">
      <c r="A289" s="242"/>
      <c r="AF289" s="242"/>
      <c r="AG289" s="242"/>
      <c r="AH289" s="214"/>
      <c r="AI289" s="215"/>
      <c r="AK289" s="216"/>
      <c r="AL289" s="216"/>
      <c r="AM289" s="216"/>
    </row>
    <row r="290" spans="1:39" s="213" customFormat="1" ht="12.75">
      <c r="A290" s="242"/>
      <c r="AF290" s="242"/>
      <c r="AG290" s="242"/>
      <c r="AH290" s="214"/>
      <c r="AI290" s="215"/>
      <c r="AK290" s="216"/>
      <c r="AL290" s="216"/>
      <c r="AM290" s="216"/>
    </row>
    <row r="291" spans="1:39" s="213" customFormat="1" ht="12.75">
      <c r="A291" s="242"/>
      <c r="AF291" s="242"/>
      <c r="AG291" s="242"/>
      <c r="AH291" s="214"/>
      <c r="AI291" s="215"/>
      <c r="AK291" s="216"/>
      <c r="AL291" s="216"/>
      <c r="AM291" s="216"/>
    </row>
    <row r="292" spans="1:39" s="213" customFormat="1" ht="12.75">
      <c r="A292" s="242"/>
      <c r="AF292" s="242"/>
      <c r="AG292" s="242"/>
      <c r="AH292" s="214"/>
      <c r="AI292" s="215"/>
      <c r="AK292" s="216"/>
      <c r="AL292" s="216"/>
      <c r="AM292" s="216"/>
    </row>
    <row r="293" spans="1:39" s="213" customFormat="1" ht="12.75">
      <c r="A293" s="242"/>
      <c r="AF293" s="242"/>
      <c r="AG293" s="242"/>
      <c r="AH293" s="214"/>
      <c r="AI293" s="215"/>
      <c r="AK293" s="216"/>
      <c r="AL293" s="216"/>
      <c r="AM293" s="216"/>
    </row>
    <row r="294" spans="1:39" s="213" customFormat="1" ht="12.75">
      <c r="A294" s="242"/>
      <c r="AF294" s="242"/>
      <c r="AG294" s="242"/>
      <c r="AH294" s="214"/>
      <c r="AI294" s="215"/>
      <c r="AK294" s="216"/>
      <c r="AL294" s="216"/>
      <c r="AM294" s="216"/>
    </row>
    <row r="295" spans="1:39" s="213" customFormat="1" ht="12.75">
      <c r="A295" s="242"/>
      <c r="AF295" s="242"/>
      <c r="AG295" s="242"/>
      <c r="AH295" s="214"/>
      <c r="AI295" s="215"/>
      <c r="AK295" s="216"/>
      <c r="AL295" s="216"/>
      <c r="AM295" s="216"/>
    </row>
    <row r="296" spans="1:39" s="213" customFormat="1" ht="12.75">
      <c r="A296" s="242"/>
      <c r="AF296" s="242"/>
      <c r="AG296" s="242"/>
      <c r="AH296" s="214"/>
      <c r="AI296" s="215"/>
      <c r="AK296" s="216"/>
      <c r="AL296" s="216"/>
      <c r="AM296" s="216"/>
    </row>
    <row r="297" spans="1:39" s="213" customFormat="1" ht="12.75">
      <c r="A297" s="242"/>
      <c r="AF297" s="242"/>
      <c r="AG297" s="242"/>
      <c r="AH297" s="214"/>
      <c r="AI297" s="215"/>
      <c r="AK297" s="216"/>
      <c r="AL297" s="216"/>
      <c r="AM297" s="216"/>
    </row>
    <row r="298" spans="1:39" s="213" customFormat="1" ht="12.75">
      <c r="A298" s="242"/>
      <c r="AF298" s="242"/>
      <c r="AG298" s="242"/>
      <c r="AH298" s="214"/>
      <c r="AI298" s="215"/>
      <c r="AK298" s="216"/>
      <c r="AL298" s="216"/>
      <c r="AM298" s="216"/>
    </row>
    <row r="299" spans="1:39" s="213" customFormat="1" ht="12.75">
      <c r="A299" s="242"/>
      <c r="AF299" s="242"/>
      <c r="AG299" s="242"/>
      <c r="AH299" s="214"/>
      <c r="AI299" s="215"/>
      <c r="AK299" s="216"/>
      <c r="AL299" s="216"/>
      <c r="AM299" s="216"/>
    </row>
    <row r="300" spans="1:39" s="213" customFormat="1" ht="12.75">
      <c r="A300" s="242"/>
      <c r="AF300" s="242"/>
      <c r="AG300" s="242"/>
      <c r="AH300" s="214"/>
      <c r="AI300" s="215"/>
      <c r="AK300" s="216"/>
      <c r="AL300" s="216"/>
      <c r="AM300" s="216"/>
    </row>
    <row r="301" spans="1:39" s="213" customFormat="1" ht="12.75">
      <c r="A301" s="242"/>
      <c r="AF301" s="242"/>
      <c r="AG301" s="242"/>
      <c r="AH301" s="214"/>
      <c r="AI301" s="215"/>
      <c r="AK301" s="216"/>
      <c r="AL301" s="216"/>
      <c r="AM301" s="216"/>
    </row>
    <row r="302" spans="1:39" s="213" customFormat="1" ht="12.75">
      <c r="A302" s="242"/>
      <c r="AF302" s="242"/>
      <c r="AG302" s="242"/>
      <c r="AH302" s="214"/>
      <c r="AI302" s="215"/>
      <c r="AK302" s="216"/>
      <c r="AL302" s="216"/>
      <c r="AM302" s="216"/>
    </row>
    <row r="303" spans="1:39" s="213" customFormat="1" ht="12.75">
      <c r="A303" s="242"/>
      <c r="AF303" s="242"/>
      <c r="AG303" s="242"/>
      <c r="AH303" s="214"/>
      <c r="AI303" s="215"/>
      <c r="AK303" s="216"/>
      <c r="AL303" s="216"/>
      <c r="AM303" s="216"/>
    </row>
    <row r="304" spans="1:39" s="213" customFormat="1" ht="12.75">
      <c r="A304" s="242"/>
      <c r="AF304" s="242"/>
      <c r="AG304" s="242"/>
      <c r="AH304" s="214"/>
      <c r="AI304" s="215"/>
      <c r="AK304" s="216"/>
      <c r="AL304" s="216"/>
      <c r="AM304" s="216"/>
    </row>
    <row r="305" spans="1:39" s="213" customFormat="1" ht="12.75">
      <c r="A305" s="242"/>
      <c r="AF305" s="242"/>
      <c r="AG305" s="242"/>
      <c r="AH305" s="214"/>
      <c r="AI305" s="215"/>
      <c r="AK305" s="216"/>
      <c r="AL305" s="216"/>
      <c r="AM305" s="216"/>
    </row>
    <row r="306" spans="1:39" s="213" customFormat="1" ht="12.75">
      <c r="A306" s="242"/>
      <c r="AF306" s="242"/>
      <c r="AG306" s="242"/>
      <c r="AH306" s="214"/>
      <c r="AI306" s="215"/>
      <c r="AK306" s="216"/>
      <c r="AL306" s="216"/>
      <c r="AM306" s="216"/>
    </row>
    <row r="307" spans="1:39" s="213" customFormat="1" ht="12.75">
      <c r="A307" s="242"/>
      <c r="AF307" s="242"/>
      <c r="AG307" s="242"/>
      <c r="AH307" s="214"/>
      <c r="AI307" s="215"/>
      <c r="AK307" s="216"/>
      <c r="AL307" s="216"/>
      <c r="AM307" s="216"/>
    </row>
    <row r="308" spans="1:39" s="213" customFormat="1" ht="12.75">
      <c r="A308" s="242"/>
      <c r="AF308" s="242"/>
      <c r="AG308" s="242"/>
      <c r="AH308" s="214"/>
      <c r="AI308" s="215"/>
      <c r="AK308" s="216"/>
      <c r="AL308" s="216"/>
      <c r="AM308" s="216"/>
    </row>
    <row r="309" spans="1:39" s="213" customFormat="1" ht="12.75">
      <c r="A309" s="242"/>
      <c r="AF309" s="242"/>
      <c r="AG309" s="242"/>
      <c r="AH309" s="214"/>
      <c r="AI309" s="215"/>
      <c r="AK309" s="216"/>
      <c r="AL309" s="216"/>
      <c r="AM309" s="216"/>
    </row>
    <row r="310" spans="1:39" s="213" customFormat="1" ht="12.75">
      <c r="A310" s="242"/>
      <c r="AF310" s="242"/>
      <c r="AG310" s="242"/>
      <c r="AH310" s="214"/>
      <c r="AI310" s="215"/>
      <c r="AK310" s="216"/>
      <c r="AL310" s="216"/>
      <c r="AM310" s="216"/>
    </row>
    <row r="311" spans="1:39" s="213" customFormat="1" ht="12.75">
      <c r="A311" s="242"/>
      <c r="AF311" s="242"/>
      <c r="AG311" s="242"/>
      <c r="AH311" s="214"/>
      <c r="AI311" s="215"/>
      <c r="AK311" s="216"/>
      <c r="AL311" s="216"/>
      <c r="AM311" s="216"/>
    </row>
    <row r="312" spans="1:39" s="213" customFormat="1" ht="12.75">
      <c r="A312" s="242"/>
      <c r="AF312" s="242"/>
      <c r="AG312" s="242"/>
      <c r="AH312" s="214"/>
      <c r="AI312" s="215"/>
      <c r="AK312" s="216"/>
      <c r="AL312" s="216"/>
      <c r="AM312" s="216"/>
    </row>
    <row r="313" spans="1:39" s="213" customFormat="1" ht="12.75">
      <c r="A313" s="242"/>
      <c r="AF313" s="242"/>
      <c r="AG313" s="242"/>
      <c r="AH313" s="214"/>
      <c r="AI313" s="215"/>
      <c r="AK313" s="216"/>
      <c r="AL313" s="216"/>
      <c r="AM313" s="216"/>
    </row>
    <row r="314" spans="1:39" s="213" customFormat="1" ht="12.75">
      <c r="A314" s="242"/>
      <c r="AF314" s="242"/>
      <c r="AG314" s="242"/>
      <c r="AH314" s="214"/>
      <c r="AI314" s="215"/>
      <c r="AK314" s="216"/>
      <c r="AL314" s="216"/>
      <c r="AM314" s="216"/>
    </row>
    <row r="315" spans="1:39" s="213" customFormat="1" ht="12.75">
      <c r="A315" s="242"/>
      <c r="AF315" s="242"/>
      <c r="AG315" s="242"/>
      <c r="AH315" s="214"/>
      <c r="AI315" s="215"/>
      <c r="AK315" s="216"/>
      <c r="AL315" s="216"/>
      <c r="AM315" s="216"/>
    </row>
    <row r="316" spans="1:39" s="213" customFormat="1" ht="12.75">
      <c r="A316" s="242"/>
      <c r="AF316" s="242"/>
      <c r="AG316" s="242"/>
      <c r="AH316" s="214"/>
      <c r="AI316" s="215"/>
      <c r="AK316" s="216"/>
      <c r="AL316" s="216"/>
      <c r="AM316" s="216"/>
    </row>
    <row r="317" spans="1:39" s="213" customFormat="1" ht="12.75">
      <c r="A317" s="242"/>
      <c r="AF317" s="242"/>
      <c r="AG317" s="242"/>
      <c r="AH317" s="214"/>
      <c r="AI317" s="215"/>
      <c r="AK317" s="216"/>
      <c r="AL317" s="216"/>
      <c r="AM317" s="216"/>
    </row>
    <row r="318" spans="1:39" s="213" customFormat="1" ht="12.75">
      <c r="A318" s="242"/>
      <c r="AF318" s="242"/>
      <c r="AG318" s="242"/>
      <c r="AH318" s="214"/>
      <c r="AI318" s="215"/>
      <c r="AK318" s="216"/>
      <c r="AL318" s="216"/>
      <c r="AM318" s="216"/>
    </row>
    <row r="319" spans="1:39" s="213" customFormat="1" ht="12.75">
      <c r="A319" s="242"/>
      <c r="AF319" s="242"/>
      <c r="AG319" s="242"/>
      <c r="AH319" s="214"/>
      <c r="AI319" s="215"/>
      <c r="AK319" s="216"/>
      <c r="AL319" s="216"/>
      <c r="AM319" s="216"/>
    </row>
    <row r="320" spans="1:39" s="213" customFormat="1" ht="12.75">
      <c r="A320" s="242"/>
      <c r="AF320" s="242"/>
      <c r="AG320" s="242"/>
      <c r="AH320" s="214"/>
      <c r="AI320" s="215"/>
      <c r="AK320" s="216"/>
      <c r="AL320" s="216"/>
      <c r="AM320" s="216"/>
    </row>
    <row r="321" spans="1:39" s="213" customFormat="1" ht="12.75">
      <c r="A321" s="242"/>
      <c r="AF321" s="242"/>
      <c r="AG321" s="242"/>
      <c r="AH321" s="214"/>
      <c r="AI321" s="215"/>
      <c r="AK321" s="216"/>
      <c r="AL321" s="216"/>
      <c r="AM321" s="216"/>
    </row>
    <row r="322" spans="1:39" s="213" customFormat="1" ht="12.75">
      <c r="A322" s="242"/>
      <c r="AF322" s="242"/>
      <c r="AG322" s="242"/>
      <c r="AH322" s="214"/>
      <c r="AI322" s="215"/>
      <c r="AK322" s="216"/>
      <c r="AL322" s="216"/>
      <c r="AM322" s="216"/>
    </row>
    <row r="323" spans="1:39" s="213" customFormat="1" ht="12.75">
      <c r="A323" s="242"/>
      <c r="AF323" s="242"/>
      <c r="AG323" s="242"/>
      <c r="AH323" s="214"/>
      <c r="AI323" s="215"/>
      <c r="AK323" s="216"/>
      <c r="AL323" s="216"/>
      <c r="AM323" s="216"/>
    </row>
    <row r="324" spans="1:39" s="213" customFormat="1" ht="12.75">
      <c r="A324" s="242"/>
      <c r="AF324" s="242"/>
      <c r="AG324" s="242"/>
      <c r="AH324" s="214"/>
      <c r="AI324" s="215"/>
      <c r="AK324" s="216"/>
      <c r="AL324" s="216"/>
      <c r="AM324" s="216"/>
    </row>
    <row r="325" spans="1:39" s="213" customFormat="1" ht="12.75">
      <c r="A325" s="242"/>
      <c r="AF325" s="242"/>
      <c r="AG325" s="242"/>
      <c r="AH325" s="214"/>
      <c r="AI325" s="215"/>
      <c r="AK325" s="216"/>
      <c r="AL325" s="216"/>
      <c r="AM325" s="216"/>
    </row>
    <row r="326" spans="1:39" s="213" customFormat="1" ht="12.75">
      <c r="A326" s="242"/>
      <c r="AF326" s="242"/>
      <c r="AG326" s="242"/>
      <c r="AH326" s="214"/>
      <c r="AI326" s="215"/>
      <c r="AK326" s="216"/>
      <c r="AL326" s="216"/>
      <c r="AM326" s="216"/>
    </row>
    <row r="327" spans="1:39" s="213" customFormat="1" ht="12.75">
      <c r="A327" s="242"/>
      <c r="AF327" s="242"/>
      <c r="AG327" s="242"/>
      <c r="AH327" s="214"/>
      <c r="AI327" s="215"/>
      <c r="AK327" s="216"/>
      <c r="AL327" s="216"/>
      <c r="AM327" s="216"/>
    </row>
    <row r="328" spans="1:39" s="213" customFormat="1" ht="12.75">
      <c r="A328" s="242"/>
      <c r="AF328" s="242"/>
      <c r="AG328" s="242"/>
      <c r="AH328" s="214"/>
      <c r="AI328" s="215"/>
      <c r="AK328" s="216"/>
      <c r="AL328" s="216"/>
      <c r="AM328" s="216"/>
    </row>
    <row r="329" spans="1:39" s="213" customFormat="1" ht="12.75">
      <c r="A329" s="242"/>
      <c r="AF329" s="242"/>
      <c r="AG329" s="242"/>
      <c r="AH329" s="214"/>
      <c r="AI329" s="215"/>
      <c r="AK329" s="216"/>
      <c r="AL329" s="216"/>
      <c r="AM329" s="216"/>
    </row>
    <row r="330" spans="1:39" s="213" customFormat="1" ht="12.75">
      <c r="A330" s="242"/>
      <c r="AF330" s="242"/>
      <c r="AG330" s="242"/>
      <c r="AH330" s="214"/>
      <c r="AI330" s="215"/>
      <c r="AK330" s="216"/>
      <c r="AL330" s="216"/>
      <c r="AM330" s="216"/>
    </row>
    <row r="331" spans="1:39" s="213" customFormat="1" ht="12.75">
      <c r="A331" s="242"/>
      <c r="AF331" s="242"/>
      <c r="AG331" s="242"/>
      <c r="AH331" s="214"/>
      <c r="AI331" s="215"/>
      <c r="AK331" s="216"/>
      <c r="AL331" s="216"/>
      <c r="AM331" s="216"/>
    </row>
    <row r="332" spans="1:39" s="213" customFormat="1" ht="12.75">
      <c r="A332" s="242"/>
      <c r="AF332" s="242"/>
      <c r="AG332" s="242"/>
      <c r="AH332" s="214"/>
      <c r="AI332" s="215"/>
      <c r="AK332" s="216"/>
      <c r="AL332" s="216"/>
      <c r="AM332" s="216"/>
    </row>
    <row r="333" spans="1:39" s="213" customFormat="1" ht="12.75">
      <c r="A333" s="242"/>
      <c r="AF333" s="242"/>
      <c r="AG333" s="242"/>
      <c r="AH333" s="214"/>
      <c r="AI333" s="215"/>
      <c r="AK333" s="216"/>
      <c r="AL333" s="216"/>
      <c r="AM333" s="216"/>
    </row>
    <row r="334" spans="1:39" s="213" customFormat="1" ht="12.75">
      <c r="A334" s="242"/>
      <c r="AF334" s="242"/>
      <c r="AG334" s="242"/>
      <c r="AH334" s="214"/>
      <c r="AI334" s="215"/>
      <c r="AK334" s="216"/>
      <c r="AL334" s="216"/>
      <c r="AM334" s="216"/>
    </row>
    <row r="335" spans="1:39" s="213" customFormat="1" ht="12.75">
      <c r="A335" s="242"/>
      <c r="AF335" s="242"/>
      <c r="AG335" s="242"/>
      <c r="AH335" s="214"/>
      <c r="AI335" s="215"/>
      <c r="AK335" s="216"/>
      <c r="AL335" s="216"/>
      <c r="AM335" s="216"/>
    </row>
    <row r="336" spans="1:39" s="213" customFormat="1" ht="12.75">
      <c r="A336" s="242"/>
      <c r="AF336" s="242"/>
      <c r="AG336" s="242"/>
      <c r="AH336" s="214"/>
      <c r="AI336" s="215"/>
      <c r="AK336" s="216"/>
      <c r="AL336" s="216"/>
      <c r="AM336" s="216"/>
    </row>
    <row r="337" spans="1:39" s="213" customFormat="1" ht="12.75">
      <c r="A337" s="242"/>
      <c r="AF337" s="242"/>
      <c r="AG337" s="242"/>
      <c r="AH337" s="214"/>
      <c r="AI337" s="215"/>
      <c r="AK337" s="216"/>
      <c r="AL337" s="216"/>
      <c r="AM337" s="216"/>
    </row>
    <row r="338" spans="1:39" s="213" customFormat="1" ht="12.75">
      <c r="A338" s="242"/>
      <c r="AF338" s="242"/>
      <c r="AG338" s="242"/>
      <c r="AH338" s="214"/>
      <c r="AI338" s="215"/>
      <c r="AK338" s="216"/>
      <c r="AL338" s="216"/>
      <c r="AM338" s="216"/>
    </row>
    <row r="339" ht="12.75">
      <c r="AF339" s="242"/>
    </row>
    <row r="340" ht="12.75">
      <c r="AF340" s="242"/>
    </row>
  </sheetData>
  <sheetProtection/>
  <mergeCells count="81">
    <mergeCell ref="B92:AE92"/>
    <mergeCell ref="B93:AE93"/>
    <mergeCell ref="B94:AE94"/>
    <mergeCell ref="B86:AE86"/>
    <mergeCell ref="B87:AE87"/>
    <mergeCell ref="B88:AE88"/>
    <mergeCell ref="B89:AE89"/>
    <mergeCell ref="B90:AE90"/>
    <mergeCell ref="B91:AE91"/>
    <mergeCell ref="B79:AE79"/>
    <mergeCell ref="B80:AE80"/>
    <mergeCell ref="B81:AE81"/>
    <mergeCell ref="B82:AE82"/>
    <mergeCell ref="B83:AE83"/>
    <mergeCell ref="B85:AE85"/>
    <mergeCell ref="B73:AE73"/>
    <mergeCell ref="B74:AE74"/>
    <mergeCell ref="B75:AE75"/>
    <mergeCell ref="B76:AE76"/>
    <mergeCell ref="B77:AE77"/>
    <mergeCell ref="B78:AE78"/>
    <mergeCell ref="B67:AE67"/>
    <mergeCell ref="B68:AE68"/>
    <mergeCell ref="B69:AE69"/>
    <mergeCell ref="B70:AE70"/>
    <mergeCell ref="B71:AE71"/>
    <mergeCell ref="B72:AE72"/>
    <mergeCell ref="B61:AE61"/>
    <mergeCell ref="B62:AE62"/>
    <mergeCell ref="B63:AE63"/>
    <mergeCell ref="B64:AE64"/>
    <mergeCell ref="B65:AE65"/>
    <mergeCell ref="B66:AE66"/>
    <mergeCell ref="B55:AE55"/>
    <mergeCell ref="B56:AE56"/>
    <mergeCell ref="B57:AE57"/>
    <mergeCell ref="B58:AE58"/>
    <mergeCell ref="B59:AE59"/>
    <mergeCell ref="B60:AE60"/>
    <mergeCell ref="B49:AE49"/>
    <mergeCell ref="B50:AE50"/>
    <mergeCell ref="B51:AE51"/>
    <mergeCell ref="B52:AE52"/>
    <mergeCell ref="B53:AE53"/>
    <mergeCell ref="B54:AE54"/>
    <mergeCell ref="B43:AE43"/>
    <mergeCell ref="B44:AE44"/>
    <mergeCell ref="B45:AE45"/>
    <mergeCell ref="B46:AE46"/>
    <mergeCell ref="B47:AE47"/>
    <mergeCell ref="B48:AE48"/>
    <mergeCell ref="B37:AE37"/>
    <mergeCell ref="B38:AE38"/>
    <mergeCell ref="B39:AE39"/>
    <mergeCell ref="B40:AE40"/>
    <mergeCell ref="B41:AE41"/>
    <mergeCell ref="B42:AE42"/>
    <mergeCell ref="B31:AE31"/>
    <mergeCell ref="B32:AE32"/>
    <mergeCell ref="B33:AE33"/>
    <mergeCell ref="B34:AE34"/>
    <mergeCell ref="B35:AE35"/>
    <mergeCell ref="B36:AE36"/>
    <mergeCell ref="B25:AE25"/>
    <mergeCell ref="B26:AE26"/>
    <mergeCell ref="B27:AE27"/>
    <mergeCell ref="B28:AE28"/>
    <mergeCell ref="B29:AE29"/>
    <mergeCell ref="B30:AE30"/>
    <mergeCell ref="A22:A23"/>
    <mergeCell ref="B22:AE23"/>
    <mergeCell ref="AF22:AF23"/>
    <mergeCell ref="AG22:AG23"/>
    <mergeCell ref="AH22:AI22"/>
    <mergeCell ref="B24:AE24"/>
    <mergeCell ref="M13:AE13"/>
    <mergeCell ref="M14:AE14"/>
    <mergeCell ref="M15:AE15"/>
    <mergeCell ref="A17:AI17"/>
    <mergeCell ref="A18:AI18"/>
    <mergeCell ref="A19:AI1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254"/>
  <sheetViews>
    <sheetView zoomScalePageLayoutView="0" workbookViewId="0" topLeftCell="A82">
      <selection activeCell="A1" sqref="A1:AN151"/>
    </sheetView>
  </sheetViews>
  <sheetFormatPr defaultColWidth="9.140625" defaultRowHeight="19.5" customHeight="1"/>
  <cols>
    <col min="1" max="22" width="2.7109375" style="213" customWidth="1"/>
    <col min="23" max="23" width="3.28125" style="213" customWidth="1"/>
    <col min="24" max="24" width="2.7109375" style="213" customWidth="1"/>
    <col min="25" max="30" width="2.7109375" style="242" customWidth="1"/>
    <col min="31" max="35" width="2.7109375" style="214" customWidth="1"/>
    <col min="36" max="36" width="2.7109375" style="215" customWidth="1"/>
    <col min="37" max="40" width="2.7109375" style="213" customWidth="1"/>
    <col min="41" max="16384" width="9.140625" style="213" customWidth="1"/>
  </cols>
  <sheetData>
    <row r="1" spans="1:40" ht="19.5" customHeight="1">
      <c r="A1" s="210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63"/>
      <c r="Z1" s="263"/>
      <c r="AA1" s="263"/>
      <c r="AB1" s="263"/>
      <c r="AC1" s="263"/>
      <c r="AD1" s="263"/>
      <c r="AE1" s="265"/>
      <c r="AF1" s="265"/>
      <c r="AG1" s="265"/>
      <c r="AH1" s="265"/>
      <c r="AI1" s="265"/>
      <c r="AJ1" s="266"/>
      <c r="AK1" s="355" t="s">
        <v>492</v>
      </c>
      <c r="AL1" s="355"/>
      <c r="AM1" s="355"/>
      <c r="AN1" s="356"/>
    </row>
    <row r="2" spans="1:40" ht="19.5" customHeight="1">
      <c r="A2" s="217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67"/>
      <c r="N2" s="267"/>
      <c r="O2" s="267"/>
      <c r="P2" s="218"/>
      <c r="Q2" s="218"/>
      <c r="R2" s="218"/>
      <c r="S2" s="218"/>
      <c r="T2" s="218"/>
      <c r="U2" s="218"/>
      <c r="V2" s="267"/>
      <c r="W2" s="267"/>
      <c r="X2" s="218"/>
      <c r="Y2" s="264"/>
      <c r="AN2" s="221"/>
    </row>
    <row r="3" spans="1:40" ht="19.5" customHeight="1">
      <c r="A3" s="217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357" t="s">
        <v>493</v>
      </c>
      <c r="N3" s="357"/>
      <c r="O3" s="357"/>
      <c r="P3" s="218"/>
      <c r="Q3" s="218"/>
      <c r="R3" s="218"/>
      <c r="S3" s="218"/>
      <c r="T3" s="218"/>
      <c r="U3" s="218"/>
      <c r="V3" s="263" t="s">
        <v>494</v>
      </c>
      <c r="W3" s="263"/>
      <c r="X3" s="218"/>
      <c r="Y3" s="264"/>
      <c r="AN3" s="221"/>
    </row>
    <row r="4" spans="1:40" ht="19.5" customHeight="1">
      <c r="A4" s="217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64"/>
      <c r="AN4" s="221"/>
    </row>
    <row r="5" spans="1:40" ht="19.5" customHeight="1">
      <c r="A5" s="217"/>
      <c r="B5" s="218"/>
      <c r="C5" s="267"/>
      <c r="D5" s="267"/>
      <c r="E5" s="267"/>
      <c r="F5" s="218"/>
      <c r="G5" s="218"/>
      <c r="H5" s="218"/>
      <c r="I5" s="218"/>
      <c r="J5" s="218"/>
      <c r="K5" s="218"/>
      <c r="M5" s="267"/>
      <c r="N5" s="267"/>
      <c r="O5" s="267"/>
      <c r="P5" s="267"/>
      <c r="Q5" s="267"/>
      <c r="R5" s="267"/>
      <c r="S5" s="267"/>
      <c r="T5" s="267"/>
      <c r="U5" s="218"/>
      <c r="V5" s="218"/>
      <c r="W5" s="218"/>
      <c r="X5" s="218"/>
      <c r="Y5" s="264"/>
      <c r="Z5" s="268"/>
      <c r="AA5" s="268"/>
      <c r="AB5" s="268"/>
      <c r="AC5" s="268"/>
      <c r="AD5" s="268"/>
      <c r="AE5" s="269"/>
      <c r="AF5" s="269"/>
      <c r="AG5" s="269"/>
      <c r="AH5" s="269"/>
      <c r="AI5" s="269"/>
      <c r="AJ5" s="270"/>
      <c r="AK5" s="267"/>
      <c r="AL5" s="267"/>
      <c r="AN5" s="221"/>
    </row>
    <row r="6" spans="1:40" ht="19.5" customHeight="1">
      <c r="A6" s="217"/>
      <c r="B6" s="218"/>
      <c r="C6" s="242">
        <v>1</v>
      </c>
      <c r="D6" s="242">
        <v>2</v>
      </c>
      <c r="E6" s="242">
        <v>3</v>
      </c>
      <c r="F6" s="264"/>
      <c r="G6" s="264"/>
      <c r="H6" s="264"/>
      <c r="I6" s="264"/>
      <c r="J6" s="242"/>
      <c r="K6" s="242"/>
      <c r="L6" s="242"/>
      <c r="M6" s="242">
        <v>4</v>
      </c>
      <c r="N6" s="242">
        <v>5</v>
      </c>
      <c r="O6" s="242">
        <v>6</v>
      </c>
      <c r="P6" s="242">
        <v>7</v>
      </c>
      <c r="Q6" s="242">
        <v>8</v>
      </c>
      <c r="R6" s="264">
        <v>9</v>
      </c>
      <c r="S6" s="264">
        <v>10</v>
      </c>
      <c r="T6" s="264">
        <v>11</v>
      </c>
      <c r="U6" s="264"/>
      <c r="V6" s="264"/>
      <c r="W6" s="264"/>
      <c r="X6" s="264"/>
      <c r="Y6" s="264"/>
      <c r="Z6" s="242">
        <v>12</v>
      </c>
      <c r="AA6" s="242">
        <v>13</v>
      </c>
      <c r="AB6" s="242">
        <v>14</v>
      </c>
      <c r="AC6" s="242">
        <v>15</v>
      </c>
      <c r="AD6" s="242">
        <v>16</v>
      </c>
      <c r="AE6" s="271">
        <v>17</v>
      </c>
      <c r="AF6" s="271">
        <v>18</v>
      </c>
      <c r="AG6" s="271">
        <v>20</v>
      </c>
      <c r="AH6" s="271">
        <v>21</v>
      </c>
      <c r="AI6" s="271">
        <v>22</v>
      </c>
      <c r="AJ6" s="242">
        <v>23</v>
      </c>
      <c r="AK6" s="242">
        <v>24</v>
      </c>
      <c r="AL6" s="242">
        <v>26</v>
      </c>
      <c r="AN6" s="221"/>
    </row>
    <row r="7" spans="1:40" ht="19.5" customHeight="1">
      <c r="A7" s="217"/>
      <c r="B7" s="218"/>
      <c r="C7" s="358" t="s">
        <v>495</v>
      </c>
      <c r="D7" s="358"/>
      <c r="E7" s="358"/>
      <c r="F7" s="218"/>
      <c r="G7" s="218"/>
      <c r="H7" s="218"/>
      <c r="I7" s="218"/>
      <c r="K7" s="272"/>
      <c r="L7" s="272"/>
      <c r="M7" s="358" t="s">
        <v>384</v>
      </c>
      <c r="N7" s="358"/>
      <c r="O7" s="358"/>
      <c r="P7" s="358"/>
      <c r="Q7" s="358"/>
      <c r="R7" s="358"/>
      <c r="S7" s="358"/>
      <c r="T7" s="358"/>
      <c r="U7" s="218"/>
      <c r="V7" s="218"/>
      <c r="W7" s="218"/>
      <c r="X7" s="218"/>
      <c r="Y7" s="264"/>
      <c r="Z7" s="359" t="s">
        <v>385</v>
      </c>
      <c r="AA7" s="359"/>
      <c r="AB7" s="359"/>
      <c r="AC7" s="359"/>
      <c r="AD7" s="359"/>
      <c r="AE7" s="359"/>
      <c r="AF7" s="359"/>
      <c r="AG7" s="359"/>
      <c r="AH7" s="359"/>
      <c r="AI7" s="359"/>
      <c r="AJ7" s="359"/>
      <c r="AK7" s="359"/>
      <c r="AL7" s="359"/>
      <c r="AN7" s="221"/>
    </row>
    <row r="8" spans="1:40" ht="19.5" customHeight="1">
      <c r="A8" s="217"/>
      <c r="B8" s="218"/>
      <c r="C8" s="358" t="s">
        <v>386</v>
      </c>
      <c r="D8" s="358"/>
      <c r="E8" s="358"/>
      <c r="F8" s="218"/>
      <c r="G8" s="218"/>
      <c r="H8" s="218"/>
      <c r="I8" s="218"/>
      <c r="K8" s="272"/>
      <c r="L8" s="272"/>
      <c r="M8" s="358" t="s">
        <v>387</v>
      </c>
      <c r="N8" s="358"/>
      <c r="O8" s="358"/>
      <c r="P8" s="358"/>
      <c r="Q8" s="358"/>
      <c r="R8" s="358"/>
      <c r="S8" s="358"/>
      <c r="T8" s="358"/>
      <c r="U8" s="218"/>
      <c r="V8" s="218"/>
      <c r="W8" s="218"/>
      <c r="X8" s="218"/>
      <c r="Y8" s="264"/>
      <c r="AN8" s="221"/>
    </row>
    <row r="9" spans="1:40" ht="19.5" customHeight="1">
      <c r="A9" s="228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73"/>
      <c r="Z9" s="273"/>
      <c r="AA9" s="273"/>
      <c r="AB9" s="273"/>
      <c r="AC9" s="273"/>
      <c r="AD9" s="273"/>
      <c r="AE9" s="274"/>
      <c r="AF9" s="274"/>
      <c r="AG9" s="274"/>
      <c r="AH9" s="274"/>
      <c r="AI9" s="274"/>
      <c r="AJ9" s="275"/>
      <c r="AK9" s="229"/>
      <c r="AL9" s="229"/>
      <c r="AM9" s="229"/>
      <c r="AN9" s="230"/>
    </row>
    <row r="10" spans="1:24" ht="19.5" customHeight="1">
      <c r="A10" s="218"/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</row>
    <row r="11" spans="1:36" s="236" customFormat="1" ht="19.5" customHeight="1">
      <c r="A11" s="236" t="s">
        <v>388</v>
      </c>
      <c r="N11" s="237" t="str">
        <f>'[2]Parametri'!C3</f>
        <v>GD Granit AD Skopje</v>
      </c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76"/>
      <c r="Z11" s="276"/>
      <c r="AA11" s="276"/>
      <c r="AB11" s="276"/>
      <c r="AC11" s="276"/>
      <c r="AD11" s="276"/>
      <c r="AE11" s="277"/>
      <c r="AF11" s="277"/>
      <c r="AG11" s="277"/>
      <c r="AH11" s="239"/>
      <c r="AI11" s="239"/>
      <c r="AJ11" s="240"/>
    </row>
    <row r="12" spans="1:36" s="236" customFormat="1" ht="19.5" customHeight="1">
      <c r="A12" s="236" t="s">
        <v>389</v>
      </c>
      <c r="N12" s="278">
        <f>'[2]Parametri'!C5</f>
        <v>0</v>
      </c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3"/>
      <c r="Z12" s="273"/>
      <c r="AA12" s="273"/>
      <c r="AB12" s="273"/>
      <c r="AC12" s="273"/>
      <c r="AD12" s="273"/>
      <c r="AE12" s="279"/>
      <c r="AF12" s="279"/>
      <c r="AG12" s="279"/>
      <c r="AH12" s="239"/>
      <c r="AI12" s="239"/>
      <c r="AJ12" s="240"/>
    </row>
    <row r="13" spans="1:36" s="236" customFormat="1" ht="19.5" customHeight="1">
      <c r="A13" s="236" t="s">
        <v>390</v>
      </c>
      <c r="N13" s="347">
        <f>'[2]Parametri'!C7</f>
        <v>0</v>
      </c>
      <c r="O13" s="347"/>
      <c r="P13" s="347"/>
      <c r="Q13" s="347"/>
      <c r="R13" s="347"/>
      <c r="S13" s="360"/>
      <c r="T13" s="360"/>
      <c r="U13" s="360"/>
      <c r="V13" s="360"/>
      <c r="W13" s="360"/>
      <c r="X13" s="360"/>
      <c r="Y13" s="242"/>
      <c r="Z13" s="242"/>
      <c r="AA13" s="242"/>
      <c r="AB13" s="242"/>
      <c r="AC13" s="242"/>
      <c r="AD13" s="242"/>
      <c r="AE13" s="239"/>
      <c r="AF13" s="239"/>
      <c r="AG13" s="239"/>
      <c r="AH13" s="239"/>
      <c r="AI13" s="239"/>
      <c r="AJ13" s="240"/>
    </row>
    <row r="15" spans="1:40" s="236" customFormat="1" ht="19.5" customHeight="1">
      <c r="A15" s="348" t="s">
        <v>496</v>
      </c>
      <c r="B15" s="348"/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</row>
    <row r="16" spans="1:40" s="236" customFormat="1" ht="19.5" customHeight="1">
      <c r="A16" s="348" t="s">
        <v>497</v>
      </c>
      <c r="B16" s="348"/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348"/>
      <c r="AI16" s="348"/>
      <c r="AJ16" s="348"/>
      <c r="AK16" s="348"/>
      <c r="AL16" s="348"/>
      <c r="AM16" s="348"/>
      <c r="AN16" s="348"/>
    </row>
    <row r="17" spans="1:40" s="236" customFormat="1" ht="19.5" customHeight="1">
      <c r="A17" s="348" t="str">
        <f>" na den "&amp;'[2]Parametri'!C9</f>
        <v> na den 2018</v>
      </c>
      <c r="B17" s="348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8"/>
      <c r="AM17" s="348"/>
      <c r="AN17" s="348"/>
    </row>
    <row r="18" spans="36:40" ht="19.5" customHeight="1">
      <c r="AJ18" s="361" t="s">
        <v>393</v>
      </c>
      <c r="AK18" s="361"/>
      <c r="AL18" s="361"/>
      <c r="AM18" s="361"/>
      <c r="AN18" s="361"/>
    </row>
    <row r="19" spans="1:40" ht="19.5" customHeight="1">
      <c r="A19" s="362" t="s">
        <v>394</v>
      </c>
      <c r="B19" s="363"/>
      <c r="C19" s="350" t="s">
        <v>395</v>
      </c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62" t="s">
        <v>396</v>
      </c>
      <c r="Z19" s="366"/>
      <c r="AA19" s="363"/>
      <c r="AB19" s="362" t="s">
        <v>397</v>
      </c>
      <c r="AC19" s="366"/>
      <c r="AD19" s="366"/>
      <c r="AE19" s="351" t="s">
        <v>398</v>
      </c>
      <c r="AF19" s="351"/>
      <c r="AG19" s="351"/>
      <c r="AH19" s="351"/>
      <c r="AI19" s="351"/>
      <c r="AJ19" s="351"/>
      <c r="AK19" s="351"/>
      <c r="AL19" s="351"/>
      <c r="AM19" s="351"/>
      <c r="AN19" s="351"/>
    </row>
    <row r="20" spans="1:40" ht="32.25" customHeight="1">
      <c r="A20" s="364"/>
      <c r="B20" s="365"/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64"/>
      <c r="Z20" s="367"/>
      <c r="AA20" s="365"/>
      <c r="AB20" s="364"/>
      <c r="AC20" s="367"/>
      <c r="AD20" s="367"/>
      <c r="AE20" s="368" t="s">
        <v>399</v>
      </c>
      <c r="AF20" s="368"/>
      <c r="AG20" s="368"/>
      <c r="AH20" s="368"/>
      <c r="AI20" s="368"/>
      <c r="AJ20" s="351" t="s">
        <v>400</v>
      </c>
      <c r="AK20" s="351"/>
      <c r="AL20" s="351"/>
      <c r="AM20" s="351"/>
      <c r="AN20" s="351"/>
    </row>
    <row r="21" spans="1:40" s="242" customFormat="1" ht="19.5" customHeight="1">
      <c r="A21" s="369">
        <v>1</v>
      </c>
      <c r="B21" s="370"/>
      <c r="C21" s="350">
        <v>2</v>
      </c>
      <c r="D21" s="350"/>
      <c r="E21" s="350"/>
      <c r="F21" s="350"/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  <c r="U21" s="350"/>
      <c r="V21" s="350"/>
      <c r="W21" s="350"/>
      <c r="X21" s="350"/>
      <c r="Y21" s="369">
        <v>3</v>
      </c>
      <c r="Z21" s="371"/>
      <c r="AA21" s="370"/>
      <c r="AB21" s="369">
        <v>4</v>
      </c>
      <c r="AC21" s="371"/>
      <c r="AD21" s="370"/>
      <c r="AE21" s="372">
        <v>5</v>
      </c>
      <c r="AF21" s="372"/>
      <c r="AG21" s="372"/>
      <c r="AH21" s="372"/>
      <c r="AI21" s="372"/>
      <c r="AJ21" s="373">
        <v>6</v>
      </c>
      <c r="AK21" s="373"/>
      <c r="AL21" s="373"/>
      <c r="AM21" s="373"/>
      <c r="AN21" s="373"/>
    </row>
    <row r="22" spans="1:40" ht="12.75">
      <c r="A22" s="369">
        <v>1</v>
      </c>
      <c r="B22" s="370"/>
      <c r="C22" s="354" t="s">
        <v>498</v>
      </c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74" t="s">
        <v>499</v>
      </c>
      <c r="Z22" s="375"/>
      <c r="AA22" s="376"/>
      <c r="AB22" s="369"/>
      <c r="AC22" s="371"/>
      <c r="AD22" s="370"/>
      <c r="AE22" s="377">
        <f>AE23+AE30+AE41+AE42+AE52</f>
        <v>3469657</v>
      </c>
      <c r="AF22" s="377"/>
      <c r="AG22" s="377"/>
      <c r="AH22" s="377"/>
      <c r="AI22" s="377"/>
      <c r="AJ22" s="377">
        <f>AJ23+AJ30+AJ41+AJ42+AJ52</f>
        <v>3088626</v>
      </c>
      <c r="AK22" s="377"/>
      <c r="AL22" s="377"/>
      <c r="AM22" s="377"/>
      <c r="AN22" s="377"/>
    </row>
    <row r="23" spans="1:40" ht="12.75">
      <c r="A23" s="369">
        <v>2</v>
      </c>
      <c r="B23" s="370"/>
      <c r="C23" s="352" t="s">
        <v>500</v>
      </c>
      <c r="D23" s="352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74" t="s">
        <v>501</v>
      </c>
      <c r="Z23" s="375"/>
      <c r="AA23" s="376"/>
      <c r="AB23" s="369">
        <v>7</v>
      </c>
      <c r="AC23" s="371"/>
      <c r="AD23" s="370"/>
      <c r="AE23" s="377">
        <f>SUM(AE24:AE29)</f>
        <v>18403</v>
      </c>
      <c r="AF23" s="377"/>
      <c r="AG23" s="377"/>
      <c r="AH23" s="377"/>
      <c r="AI23" s="377"/>
      <c r="AJ23" s="377">
        <f>SUM(AJ24:AJ29)</f>
        <v>16431</v>
      </c>
      <c r="AK23" s="377"/>
      <c r="AL23" s="377"/>
      <c r="AM23" s="377"/>
      <c r="AN23" s="377"/>
    </row>
    <row r="24" spans="1:40" ht="12.75">
      <c r="A24" s="369">
        <v>3</v>
      </c>
      <c r="B24" s="370"/>
      <c r="C24" s="378" t="s">
        <v>502</v>
      </c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  <c r="S24" s="378"/>
      <c r="T24" s="378"/>
      <c r="U24" s="378"/>
      <c r="V24" s="378"/>
      <c r="W24" s="378"/>
      <c r="X24" s="378"/>
      <c r="Y24" s="374" t="s">
        <v>503</v>
      </c>
      <c r="Z24" s="375"/>
      <c r="AA24" s="376"/>
      <c r="AB24" s="369"/>
      <c r="AC24" s="371"/>
      <c r="AD24" s="370"/>
      <c r="AE24" s="379">
        <f>'[2]VTabeliBS'!D4+'[2]VTabeliBS'!D12</f>
        <v>0</v>
      </c>
      <c r="AF24" s="379"/>
      <c r="AG24" s="379"/>
      <c r="AH24" s="379"/>
      <c r="AI24" s="379"/>
      <c r="AJ24" s="379">
        <f>'[2]VTabeliBS'!E4+'[2]VTabeliBS'!E12</f>
        <v>0</v>
      </c>
      <c r="AK24" s="379"/>
      <c r="AL24" s="379"/>
      <c r="AM24" s="379"/>
      <c r="AN24" s="379"/>
    </row>
    <row r="25" spans="1:40" ht="12.75">
      <c r="A25" s="369">
        <v>4</v>
      </c>
      <c r="B25" s="370"/>
      <c r="C25" s="380" t="s">
        <v>504</v>
      </c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381"/>
      <c r="Y25" s="374" t="s">
        <v>505</v>
      </c>
      <c r="Z25" s="375"/>
      <c r="AA25" s="376"/>
      <c r="AB25" s="369"/>
      <c r="AC25" s="371"/>
      <c r="AD25" s="370"/>
      <c r="AE25" s="379">
        <f>'[2]VTabeliBS'!D6+'[2]VTabeliBS'!D13+'[2]VTabeliBS'!D7+'[2]VTabeliBS'!D14</f>
        <v>18403</v>
      </c>
      <c r="AF25" s="379"/>
      <c r="AG25" s="379"/>
      <c r="AH25" s="379"/>
      <c r="AI25" s="379"/>
      <c r="AJ25" s="379">
        <f>'[2]VTabeliBS'!E6+'[2]VTabeliBS'!E13+'[2]VTabeliBS'!E7+'[2]VTabeliBS'!E14</f>
        <v>16431</v>
      </c>
      <c r="AK25" s="379"/>
      <c r="AL25" s="379"/>
      <c r="AM25" s="379"/>
      <c r="AN25" s="379"/>
    </row>
    <row r="26" spans="1:40" ht="12.75">
      <c r="A26" s="369">
        <v>5</v>
      </c>
      <c r="B26" s="370"/>
      <c r="C26" s="378" t="s">
        <v>506</v>
      </c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378"/>
      <c r="V26" s="378"/>
      <c r="W26" s="378"/>
      <c r="X26" s="378"/>
      <c r="Y26" s="374" t="s">
        <v>507</v>
      </c>
      <c r="Z26" s="375"/>
      <c r="AA26" s="376"/>
      <c r="AB26" s="369"/>
      <c r="AC26" s="371"/>
      <c r="AD26" s="370"/>
      <c r="AE26" s="379">
        <f>'[2]VTabeliBS'!D5</f>
        <v>0</v>
      </c>
      <c r="AF26" s="379"/>
      <c r="AG26" s="379"/>
      <c r="AH26" s="379"/>
      <c r="AI26" s="379"/>
      <c r="AJ26" s="379">
        <f>'[2]VTabeliBS'!E5</f>
        <v>0</v>
      </c>
      <c r="AK26" s="379"/>
      <c r="AL26" s="379"/>
      <c r="AM26" s="379"/>
      <c r="AN26" s="379"/>
    </row>
    <row r="27" spans="1:40" ht="12.75">
      <c r="A27" s="369">
        <v>6</v>
      </c>
      <c r="B27" s="370"/>
      <c r="C27" s="378" t="s">
        <v>508</v>
      </c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4" t="s">
        <v>509</v>
      </c>
      <c r="Z27" s="375"/>
      <c r="AA27" s="376"/>
      <c r="AB27" s="369"/>
      <c r="AC27" s="371"/>
      <c r="AD27" s="370"/>
      <c r="AE27" s="379">
        <f>'[2]VTabeliBS'!D8</f>
        <v>0</v>
      </c>
      <c r="AF27" s="379"/>
      <c r="AG27" s="379"/>
      <c r="AH27" s="379"/>
      <c r="AI27" s="379"/>
      <c r="AJ27" s="379">
        <f>'[2]VTabeliBS'!E8</f>
        <v>0</v>
      </c>
      <c r="AK27" s="379"/>
      <c r="AL27" s="379"/>
      <c r="AM27" s="379"/>
      <c r="AN27" s="379"/>
    </row>
    <row r="28" spans="1:40" ht="12.75">
      <c r="A28" s="369">
        <v>7</v>
      </c>
      <c r="B28" s="370"/>
      <c r="C28" s="378" t="s">
        <v>510</v>
      </c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4" t="s">
        <v>511</v>
      </c>
      <c r="Z28" s="375"/>
      <c r="AA28" s="376"/>
      <c r="AB28" s="369"/>
      <c r="AC28" s="371"/>
      <c r="AD28" s="370"/>
      <c r="AE28" s="379">
        <f>'[2]VTabeliBS'!D9</f>
        <v>0</v>
      </c>
      <c r="AF28" s="379"/>
      <c r="AG28" s="379"/>
      <c r="AH28" s="379"/>
      <c r="AI28" s="379"/>
      <c r="AJ28" s="379">
        <f>'[2]VTabeliBS'!E9</f>
        <v>0</v>
      </c>
      <c r="AK28" s="379"/>
      <c r="AL28" s="379"/>
      <c r="AM28" s="379"/>
      <c r="AN28" s="379"/>
    </row>
    <row r="29" spans="1:40" ht="12.75">
      <c r="A29" s="369">
        <v>8</v>
      </c>
      <c r="B29" s="370"/>
      <c r="C29" s="378" t="s">
        <v>512</v>
      </c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78"/>
      <c r="V29" s="378"/>
      <c r="W29" s="378"/>
      <c r="X29" s="378"/>
      <c r="Y29" s="374" t="s">
        <v>513</v>
      </c>
      <c r="Z29" s="375"/>
      <c r="AA29" s="376"/>
      <c r="AB29" s="369"/>
      <c r="AC29" s="371"/>
      <c r="AD29" s="370"/>
      <c r="AE29" s="379">
        <f>'[2]VTabeliBS'!D10+'[2]VTabeliBS'!D15</f>
        <v>0</v>
      </c>
      <c r="AF29" s="379"/>
      <c r="AG29" s="379"/>
      <c r="AH29" s="379"/>
      <c r="AI29" s="379"/>
      <c r="AJ29" s="379">
        <f>'[2]VTabeliBS'!E10+'[2]VTabeliBS'!E15</f>
        <v>0</v>
      </c>
      <c r="AK29" s="379"/>
      <c r="AL29" s="379"/>
      <c r="AM29" s="379"/>
      <c r="AN29" s="379"/>
    </row>
    <row r="30" spans="1:40" ht="12.75">
      <c r="A30" s="369">
        <v>9</v>
      </c>
      <c r="B30" s="370"/>
      <c r="C30" s="352" t="s">
        <v>514</v>
      </c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74" t="s">
        <v>515</v>
      </c>
      <c r="Z30" s="375"/>
      <c r="AA30" s="376"/>
      <c r="AB30" s="369">
        <v>8</v>
      </c>
      <c r="AC30" s="371"/>
      <c r="AD30" s="370"/>
      <c r="AE30" s="377">
        <f>AE31+AE34+AE35+AE36+AE37+AE38+AE39+AE40</f>
        <v>2652273</v>
      </c>
      <c r="AF30" s="377"/>
      <c r="AG30" s="377"/>
      <c r="AH30" s="377"/>
      <c r="AI30" s="377"/>
      <c r="AJ30" s="377">
        <f>AJ31+AJ34+AJ35+AJ36+AJ37+AJ38+AJ39+AJ40</f>
        <v>2822017</v>
      </c>
      <c r="AK30" s="377"/>
      <c r="AL30" s="377"/>
      <c r="AM30" s="377"/>
      <c r="AN30" s="377"/>
    </row>
    <row r="31" spans="1:40" ht="12.75">
      <c r="A31" s="369">
        <v>10</v>
      </c>
      <c r="B31" s="370"/>
      <c r="C31" s="378" t="s">
        <v>516</v>
      </c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378"/>
      <c r="R31" s="378"/>
      <c r="S31" s="378"/>
      <c r="T31" s="378"/>
      <c r="U31" s="378"/>
      <c r="V31" s="378"/>
      <c r="W31" s="378"/>
      <c r="X31" s="378"/>
      <c r="Y31" s="374" t="s">
        <v>517</v>
      </c>
      <c r="Z31" s="375"/>
      <c r="AA31" s="376"/>
      <c r="AB31" s="369"/>
      <c r="AC31" s="371"/>
      <c r="AD31" s="370"/>
      <c r="AE31" s="377">
        <f>AE32+AE33</f>
        <v>1814662</v>
      </c>
      <c r="AF31" s="377"/>
      <c r="AG31" s="377"/>
      <c r="AH31" s="377"/>
      <c r="AI31" s="377"/>
      <c r="AJ31" s="377">
        <f>AJ32+AJ33</f>
        <v>1276605</v>
      </c>
      <c r="AK31" s="377"/>
      <c r="AL31" s="377"/>
      <c r="AM31" s="377"/>
      <c r="AN31" s="377"/>
    </row>
    <row r="32" spans="1:40" ht="12.75">
      <c r="A32" s="369" t="s">
        <v>518</v>
      </c>
      <c r="B32" s="370"/>
      <c r="C32" s="378" t="s">
        <v>519</v>
      </c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4" t="s">
        <v>520</v>
      </c>
      <c r="Z32" s="375"/>
      <c r="AA32" s="376"/>
      <c r="AB32" s="369"/>
      <c r="AC32" s="371"/>
      <c r="AD32" s="370"/>
      <c r="AE32" s="379">
        <f>'[2]VTabeliBS'!D22</f>
        <v>317909</v>
      </c>
      <c r="AF32" s="379"/>
      <c r="AG32" s="379"/>
      <c r="AH32" s="379"/>
      <c r="AI32" s="379"/>
      <c r="AJ32" s="379">
        <f>'[2]VTabeliBS'!E22</f>
        <v>333193</v>
      </c>
      <c r="AK32" s="379"/>
      <c r="AL32" s="379"/>
      <c r="AM32" s="379"/>
      <c r="AN32" s="379"/>
    </row>
    <row r="33" spans="1:40" ht="12.75">
      <c r="A33" s="369" t="s">
        <v>521</v>
      </c>
      <c r="B33" s="370"/>
      <c r="C33" s="378" t="s">
        <v>522</v>
      </c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8"/>
      <c r="O33" s="378"/>
      <c r="P33" s="378"/>
      <c r="Q33" s="378"/>
      <c r="R33" s="378"/>
      <c r="S33" s="378"/>
      <c r="T33" s="378"/>
      <c r="U33" s="378"/>
      <c r="V33" s="378"/>
      <c r="W33" s="378"/>
      <c r="X33" s="378"/>
      <c r="Y33" s="374" t="s">
        <v>523</v>
      </c>
      <c r="Z33" s="375"/>
      <c r="AA33" s="376"/>
      <c r="AB33" s="369"/>
      <c r="AC33" s="371"/>
      <c r="AD33" s="370"/>
      <c r="AE33" s="379">
        <f>'[2]VTabeliBS'!D23+'[2]VTabeliBS'!D32</f>
        <v>1496753</v>
      </c>
      <c r="AF33" s="379"/>
      <c r="AG33" s="379"/>
      <c r="AH33" s="379"/>
      <c r="AI33" s="379"/>
      <c r="AJ33" s="379">
        <f>'[2]VTabeliBS'!E23+'[2]VTabeliBS'!E32</f>
        <v>943412</v>
      </c>
      <c r="AK33" s="379"/>
      <c r="AL33" s="379"/>
      <c r="AM33" s="379"/>
      <c r="AN33" s="379"/>
    </row>
    <row r="34" spans="1:40" ht="12.75">
      <c r="A34" s="369">
        <v>11</v>
      </c>
      <c r="B34" s="370"/>
      <c r="C34" s="378" t="s">
        <v>524</v>
      </c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378"/>
      <c r="X34" s="378"/>
      <c r="Y34" s="374" t="s">
        <v>525</v>
      </c>
      <c r="Z34" s="375"/>
      <c r="AA34" s="376"/>
      <c r="AB34" s="369"/>
      <c r="AC34" s="371"/>
      <c r="AD34" s="370"/>
      <c r="AE34" s="379">
        <f>'[2]VTabeliBS'!D24+'[2]VTabeliBS'!D33</f>
        <v>2107581</v>
      </c>
      <c r="AF34" s="379"/>
      <c r="AG34" s="379"/>
      <c r="AH34" s="379"/>
      <c r="AI34" s="379"/>
      <c r="AJ34" s="379">
        <f>'[2]VTabeliBS'!E24+'[2]VTabeliBS'!E33</f>
        <v>857678</v>
      </c>
      <c r="AK34" s="379"/>
      <c r="AL34" s="379"/>
      <c r="AM34" s="379"/>
      <c r="AN34" s="379"/>
    </row>
    <row r="35" spans="1:40" ht="12.75">
      <c r="A35" s="369">
        <v>12</v>
      </c>
      <c r="B35" s="370"/>
      <c r="C35" s="378" t="s">
        <v>526</v>
      </c>
      <c r="D35" s="378"/>
      <c r="E35" s="378"/>
      <c r="F35" s="378"/>
      <c r="G35" s="378"/>
      <c r="H35" s="378"/>
      <c r="I35" s="378"/>
      <c r="J35" s="378"/>
      <c r="K35" s="378"/>
      <c r="L35" s="378"/>
      <c r="M35" s="378"/>
      <c r="N35" s="378"/>
      <c r="O35" s="378"/>
      <c r="P35" s="378"/>
      <c r="Q35" s="378"/>
      <c r="R35" s="378"/>
      <c r="S35" s="378"/>
      <c r="T35" s="378"/>
      <c r="U35" s="378"/>
      <c r="V35" s="378"/>
      <c r="W35" s="378"/>
      <c r="X35" s="378"/>
      <c r="Y35" s="374" t="s">
        <v>527</v>
      </c>
      <c r="Z35" s="375"/>
      <c r="AA35" s="376"/>
      <c r="AB35" s="369"/>
      <c r="AC35" s="371"/>
      <c r="AD35" s="370"/>
      <c r="AE35" s="379">
        <f>'[2]VTabeliBS'!D26+'[2]VTabeliBS'!D35</f>
        <v>282513</v>
      </c>
      <c r="AF35" s="379"/>
      <c r="AG35" s="379"/>
      <c r="AH35" s="379"/>
      <c r="AI35" s="379"/>
      <c r="AJ35" s="379">
        <f>'[2]VTabeliBS'!E26+'[2]VTabeliBS'!E35</f>
        <v>446031</v>
      </c>
      <c r="AK35" s="379"/>
      <c r="AL35" s="379"/>
      <c r="AM35" s="379"/>
      <c r="AN35" s="379"/>
    </row>
    <row r="36" spans="1:40" ht="12.75">
      <c r="A36" s="369">
        <v>13</v>
      </c>
      <c r="B36" s="370"/>
      <c r="C36" s="380" t="s">
        <v>528</v>
      </c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1"/>
      <c r="Y36" s="374" t="s">
        <v>529</v>
      </c>
      <c r="Z36" s="375"/>
      <c r="AA36" s="376"/>
      <c r="AB36" s="369"/>
      <c r="AC36" s="371"/>
      <c r="AD36" s="370"/>
      <c r="AE36" s="379">
        <f>'[2]VTabeliBS'!D25+'[2]VTabeliBS'!D34</f>
        <v>-1767578</v>
      </c>
      <c r="AF36" s="379"/>
      <c r="AG36" s="379"/>
      <c r="AH36" s="379"/>
      <c r="AI36" s="379"/>
      <c r="AJ36" s="379">
        <f>'[2]VTabeliBS'!E25+'[2]VTabeliBS'!E34</f>
        <v>29037</v>
      </c>
      <c r="AK36" s="379"/>
      <c r="AL36" s="379"/>
      <c r="AM36" s="379"/>
      <c r="AN36" s="379"/>
    </row>
    <row r="37" spans="1:40" ht="12.75">
      <c r="A37" s="369">
        <v>14</v>
      </c>
      <c r="B37" s="370"/>
      <c r="C37" s="378" t="s">
        <v>530</v>
      </c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4" t="s">
        <v>531</v>
      </c>
      <c r="Z37" s="375"/>
      <c r="AA37" s="376"/>
      <c r="AB37" s="369">
        <v>9</v>
      </c>
      <c r="AC37" s="371"/>
      <c r="AD37" s="370"/>
      <c r="AE37" s="379">
        <f>'[2]VTabeliBS'!D27+'[2]VTabeliBS'!D36</f>
        <v>0</v>
      </c>
      <c r="AF37" s="379"/>
      <c r="AG37" s="379"/>
      <c r="AH37" s="379"/>
      <c r="AI37" s="379"/>
      <c r="AJ37" s="379">
        <f>'[2]VTabeliBS'!E27+'[2]VTabeliBS'!E36</f>
        <v>0</v>
      </c>
      <c r="AK37" s="379"/>
      <c r="AL37" s="379"/>
      <c r="AM37" s="379"/>
      <c r="AN37" s="379"/>
    </row>
    <row r="38" spans="1:40" ht="12.75">
      <c r="A38" s="369">
        <v>15</v>
      </c>
      <c r="B38" s="370"/>
      <c r="C38" s="378" t="s">
        <v>532</v>
      </c>
      <c r="D38" s="378"/>
      <c r="E38" s="378"/>
      <c r="F38" s="378"/>
      <c r="G38" s="378"/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4" t="s">
        <v>533</v>
      </c>
      <c r="Z38" s="375"/>
      <c r="AA38" s="376"/>
      <c r="AB38" s="369"/>
      <c r="AC38" s="371"/>
      <c r="AD38" s="370"/>
      <c r="AE38" s="379">
        <f>'[2]VTabeliBS'!D30</f>
        <v>0</v>
      </c>
      <c r="AF38" s="379"/>
      <c r="AG38" s="379"/>
      <c r="AH38" s="379"/>
      <c r="AI38" s="379"/>
      <c r="AJ38" s="379">
        <f>'[2]VTabeliBS'!E30</f>
        <v>0</v>
      </c>
      <c r="AK38" s="379"/>
      <c r="AL38" s="379"/>
      <c r="AM38" s="379"/>
      <c r="AN38" s="379"/>
    </row>
    <row r="39" spans="1:40" ht="12.75">
      <c r="A39" s="369">
        <v>16</v>
      </c>
      <c r="B39" s="370"/>
      <c r="C39" s="378" t="s">
        <v>534</v>
      </c>
      <c r="D39" s="378"/>
      <c r="E39" s="378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378"/>
      <c r="V39" s="378"/>
      <c r="W39" s="378"/>
      <c r="X39" s="378"/>
      <c r="Y39" s="374" t="s">
        <v>535</v>
      </c>
      <c r="Z39" s="375"/>
      <c r="AA39" s="376"/>
      <c r="AB39" s="369"/>
      <c r="AC39" s="371"/>
      <c r="AD39" s="370"/>
      <c r="AE39" s="379">
        <f>'[2]VTabeliBS'!D29</f>
        <v>214198</v>
      </c>
      <c r="AF39" s="379"/>
      <c r="AG39" s="379"/>
      <c r="AH39" s="379"/>
      <c r="AI39" s="379"/>
      <c r="AJ39" s="379">
        <f>'[2]VTabeliBS'!E29</f>
        <v>211769</v>
      </c>
      <c r="AK39" s="379"/>
      <c r="AL39" s="379"/>
      <c r="AM39" s="379"/>
      <c r="AN39" s="379"/>
    </row>
    <row r="40" spans="1:40" ht="12.75">
      <c r="A40" s="369">
        <v>17</v>
      </c>
      <c r="B40" s="370"/>
      <c r="C40" s="378" t="s">
        <v>536</v>
      </c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4" t="s">
        <v>537</v>
      </c>
      <c r="Z40" s="375"/>
      <c r="AA40" s="376"/>
      <c r="AB40" s="369"/>
      <c r="AC40" s="371"/>
      <c r="AD40" s="370"/>
      <c r="AE40" s="379">
        <f>'[2]VTabeliBS'!D28+'[2]VTabeliBS'!D37</f>
        <v>897</v>
      </c>
      <c r="AF40" s="379"/>
      <c r="AG40" s="379"/>
      <c r="AH40" s="379"/>
      <c r="AI40" s="379"/>
      <c r="AJ40" s="379">
        <f>'[2]VTabeliBS'!E28+'[2]VTabeliBS'!E37</f>
        <v>897</v>
      </c>
      <c r="AK40" s="379"/>
      <c r="AL40" s="379"/>
      <c r="AM40" s="379"/>
      <c r="AN40" s="379"/>
    </row>
    <row r="41" spans="1:40" ht="12.75">
      <c r="A41" s="369">
        <v>18</v>
      </c>
      <c r="B41" s="370"/>
      <c r="C41" s="352" t="s">
        <v>538</v>
      </c>
      <c r="D41" s="352"/>
      <c r="E41" s="352"/>
      <c r="F41" s="352"/>
      <c r="G41" s="352"/>
      <c r="H41" s="352"/>
      <c r="I41" s="352"/>
      <c r="J41" s="352"/>
      <c r="K41" s="352"/>
      <c r="L41" s="352"/>
      <c r="M41" s="352"/>
      <c r="N41" s="352"/>
      <c r="O41" s="352"/>
      <c r="P41" s="352"/>
      <c r="Q41" s="352"/>
      <c r="R41" s="352"/>
      <c r="S41" s="352"/>
      <c r="T41" s="352"/>
      <c r="U41" s="352"/>
      <c r="V41" s="352"/>
      <c r="W41" s="352"/>
      <c r="X41" s="352"/>
      <c r="Y41" s="374" t="s">
        <v>539</v>
      </c>
      <c r="Z41" s="375"/>
      <c r="AA41" s="376"/>
      <c r="AB41" s="369"/>
      <c r="AC41" s="371"/>
      <c r="AD41" s="370"/>
      <c r="AE41" s="379">
        <f>'[2]VTabeliBS'!D51</f>
        <v>0</v>
      </c>
      <c r="AF41" s="379"/>
      <c r="AG41" s="379"/>
      <c r="AH41" s="379"/>
      <c r="AI41" s="379"/>
      <c r="AJ41" s="379">
        <f>'[2]VTabeliBS'!E51</f>
        <v>0</v>
      </c>
      <c r="AK41" s="379"/>
      <c r="AL41" s="379"/>
      <c r="AM41" s="379"/>
      <c r="AN41" s="379"/>
    </row>
    <row r="42" spans="1:40" ht="12.75">
      <c r="A42" s="369">
        <v>19</v>
      </c>
      <c r="B42" s="370"/>
      <c r="C42" s="352" t="s">
        <v>540</v>
      </c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2"/>
      <c r="X42" s="352"/>
      <c r="Y42" s="374" t="s">
        <v>541</v>
      </c>
      <c r="Z42" s="375"/>
      <c r="AA42" s="376"/>
      <c r="AB42" s="369">
        <v>10</v>
      </c>
      <c r="AC42" s="371"/>
      <c r="AD42" s="370"/>
      <c r="AE42" s="377">
        <f>SUM(AE43:AE47)+AE51</f>
        <v>788135</v>
      </c>
      <c r="AF42" s="377"/>
      <c r="AG42" s="377"/>
      <c r="AH42" s="377"/>
      <c r="AI42" s="377"/>
      <c r="AJ42" s="377">
        <f>SUM(AJ43:AJ47)+AJ51</f>
        <v>239332</v>
      </c>
      <c r="AK42" s="377"/>
      <c r="AL42" s="377"/>
      <c r="AM42" s="377"/>
      <c r="AN42" s="377"/>
    </row>
    <row r="43" spans="1:40" ht="12.75">
      <c r="A43" s="369">
        <v>20</v>
      </c>
      <c r="B43" s="370"/>
      <c r="C43" s="378" t="s">
        <v>542</v>
      </c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4" t="s">
        <v>543</v>
      </c>
      <c r="Z43" s="375"/>
      <c r="AA43" s="376"/>
      <c r="AB43" s="369"/>
      <c r="AC43" s="371"/>
      <c r="AD43" s="370"/>
      <c r="AE43" s="379">
        <f>'[2]VTabeliBS'!D57+'[2]VTabeliBS'!D66</f>
        <v>8108</v>
      </c>
      <c r="AF43" s="379"/>
      <c r="AG43" s="379"/>
      <c r="AH43" s="379"/>
      <c r="AI43" s="379"/>
      <c r="AJ43" s="379">
        <f>'[2]VTabeliBS'!E57+'[2]VTabeliBS'!E66</f>
        <v>8562</v>
      </c>
      <c r="AK43" s="379"/>
      <c r="AL43" s="379"/>
      <c r="AM43" s="379"/>
      <c r="AN43" s="379"/>
    </row>
    <row r="44" spans="1:40" ht="12.75">
      <c r="A44" s="369">
        <v>21</v>
      </c>
      <c r="B44" s="370"/>
      <c r="C44" s="380" t="s">
        <v>544</v>
      </c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1"/>
      <c r="O44" s="381"/>
      <c r="P44" s="381"/>
      <c r="Q44" s="381"/>
      <c r="R44" s="381"/>
      <c r="S44" s="381"/>
      <c r="T44" s="381"/>
      <c r="U44" s="381"/>
      <c r="V44" s="381"/>
      <c r="W44" s="381"/>
      <c r="X44" s="381"/>
      <c r="Y44" s="374" t="s">
        <v>545</v>
      </c>
      <c r="Z44" s="375"/>
      <c r="AA44" s="376"/>
      <c r="AB44" s="369"/>
      <c r="AC44" s="371"/>
      <c r="AD44" s="370"/>
      <c r="AE44" s="379">
        <f>'[2]VTabeliBS'!D58+'[2]VTabeliBS'!D67</f>
        <v>0</v>
      </c>
      <c r="AF44" s="379"/>
      <c r="AG44" s="379"/>
      <c r="AH44" s="379"/>
      <c r="AI44" s="379"/>
      <c r="AJ44" s="379">
        <f>'[2]VTabeliBS'!E58+'[2]VTabeliBS'!E67</f>
        <v>0</v>
      </c>
      <c r="AK44" s="379"/>
      <c r="AL44" s="379"/>
      <c r="AM44" s="379"/>
      <c r="AN44" s="379"/>
    </row>
    <row r="45" spans="1:40" ht="12.75">
      <c r="A45" s="369">
        <v>22</v>
      </c>
      <c r="B45" s="370"/>
      <c r="C45" s="380" t="s">
        <v>546</v>
      </c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381"/>
      <c r="O45" s="381"/>
      <c r="P45" s="381"/>
      <c r="Q45" s="381"/>
      <c r="R45" s="381"/>
      <c r="S45" s="381"/>
      <c r="T45" s="381"/>
      <c r="U45" s="381"/>
      <c r="V45" s="381"/>
      <c r="W45" s="381"/>
      <c r="X45" s="381"/>
      <c r="Y45" s="374" t="s">
        <v>547</v>
      </c>
      <c r="Z45" s="375"/>
      <c r="AA45" s="376"/>
      <c r="AB45" s="369"/>
      <c r="AC45" s="371"/>
      <c r="AD45" s="370"/>
      <c r="AE45" s="379">
        <f>'[2]VTabeliBS'!D59+'[2]VTabeliBS'!D68</f>
        <v>198871</v>
      </c>
      <c r="AF45" s="379"/>
      <c r="AG45" s="379"/>
      <c r="AH45" s="379"/>
      <c r="AI45" s="379"/>
      <c r="AJ45" s="379">
        <f>'[2]VTabeliBS'!E59+'[2]VTabeliBS'!E68</f>
        <v>198871</v>
      </c>
      <c r="AK45" s="379"/>
      <c r="AL45" s="379"/>
      <c r="AM45" s="379"/>
      <c r="AN45" s="379"/>
    </row>
    <row r="46" spans="1:40" ht="12.75">
      <c r="A46" s="369">
        <v>23</v>
      </c>
      <c r="B46" s="370"/>
      <c r="C46" s="380" t="s">
        <v>548</v>
      </c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/>
      <c r="O46" s="381"/>
      <c r="P46" s="381"/>
      <c r="Q46" s="381"/>
      <c r="R46" s="381"/>
      <c r="S46" s="381"/>
      <c r="T46" s="381"/>
      <c r="U46" s="381"/>
      <c r="V46" s="381"/>
      <c r="W46" s="381"/>
      <c r="X46" s="381"/>
      <c r="Y46" s="374" t="s">
        <v>549</v>
      </c>
      <c r="Z46" s="375"/>
      <c r="AA46" s="376"/>
      <c r="AB46" s="369"/>
      <c r="AC46" s="371"/>
      <c r="AD46" s="370"/>
      <c r="AE46" s="379">
        <f>'[2]VTabeliBS'!D60+'[2]VTabeliBS'!D69</f>
        <v>6983</v>
      </c>
      <c r="AF46" s="379"/>
      <c r="AG46" s="379"/>
      <c r="AH46" s="379"/>
      <c r="AI46" s="379"/>
      <c r="AJ46" s="379">
        <f>'[2]VTabeliBS'!E60+'[2]VTabeliBS'!E69</f>
        <v>31913</v>
      </c>
      <c r="AK46" s="379"/>
      <c r="AL46" s="379"/>
      <c r="AM46" s="379"/>
      <c r="AN46" s="379"/>
    </row>
    <row r="47" spans="1:40" ht="12.75">
      <c r="A47" s="369">
        <v>24</v>
      </c>
      <c r="B47" s="370"/>
      <c r="C47" s="378" t="s">
        <v>550</v>
      </c>
      <c r="D47" s="378"/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P47" s="378"/>
      <c r="Q47" s="378"/>
      <c r="R47" s="378"/>
      <c r="S47" s="378"/>
      <c r="T47" s="378"/>
      <c r="U47" s="378"/>
      <c r="V47" s="378"/>
      <c r="W47" s="378"/>
      <c r="X47" s="378"/>
      <c r="Y47" s="374" t="s">
        <v>551</v>
      </c>
      <c r="Z47" s="375"/>
      <c r="AA47" s="376"/>
      <c r="AB47" s="369"/>
      <c r="AC47" s="371"/>
      <c r="AD47" s="370"/>
      <c r="AE47" s="379">
        <f>SUM(AE48:AE50)</f>
        <v>574140</v>
      </c>
      <c r="AF47" s="379"/>
      <c r="AG47" s="379"/>
      <c r="AH47" s="379"/>
      <c r="AI47" s="379"/>
      <c r="AJ47" s="379">
        <f>SUM(AJ48:AJ50)</f>
        <v>-46</v>
      </c>
      <c r="AK47" s="379"/>
      <c r="AL47" s="379"/>
      <c r="AM47" s="379"/>
      <c r="AN47" s="379"/>
    </row>
    <row r="48" spans="1:40" ht="12.75">
      <c r="A48" s="369" t="s">
        <v>552</v>
      </c>
      <c r="B48" s="370"/>
      <c r="C48" s="380" t="s">
        <v>553</v>
      </c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74" t="s">
        <v>554</v>
      </c>
      <c r="Z48" s="375"/>
      <c r="AA48" s="376"/>
      <c r="AB48" s="369"/>
      <c r="AC48" s="371"/>
      <c r="AD48" s="370"/>
      <c r="AE48" s="379">
        <f>'[2]VTabeliBS'!D61+'[2]VTabeliBS'!D70</f>
        <v>-38</v>
      </c>
      <c r="AF48" s="379"/>
      <c r="AG48" s="379"/>
      <c r="AH48" s="379"/>
      <c r="AI48" s="379"/>
      <c r="AJ48" s="379">
        <f>'[2]VTabeliBS'!E61+'[2]VTabeliBS'!E70</f>
        <v>-38</v>
      </c>
      <c r="AK48" s="379"/>
      <c r="AL48" s="379"/>
      <c r="AM48" s="379"/>
      <c r="AN48" s="379"/>
    </row>
    <row r="49" spans="1:40" ht="12.75">
      <c r="A49" s="369" t="s">
        <v>555</v>
      </c>
      <c r="B49" s="370"/>
      <c r="C49" s="380" t="s">
        <v>556</v>
      </c>
      <c r="D49" s="381"/>
      <c r="E49" s="381"/>
      <c r="F49" s="381"/>
      <c r="G49" s="381"/>
      <c r="H49" s="381"/>
      <c r="I49" s="381"/>
      <c r="J49" s="381"/>
      <c r="K49" s="381"/>
      <c r="L49" s="381"/>
      <c r="M49" s="381"/>
      <c r="N49" s="381"/>
      <c r="O49" s="381"/>
      <c r="P49" s="381"/>
      <c r="Q49" s="381"/>
      <c r="R49" s="381"/>
      <c r="S49" s="381"/>
      <c r="T49" s="381"/>
      <c r="U49" s="381"/>
      <c r="V49" s="381"/>
      <c r="W49" s="381"/>
      <c r="X49" s="381"/>
      <c r="Y49" s="374" t="s">
        <v>557</v>
      </c>
      <c r="Z49" s="375"/>
      <c r="AA49" s="376"/>
      <c r="AB49" s="369"/>
      <c r="AC49" s="371"/>
      <c r="AD49" s="370"/>
      <c r="AE49" s="379">
        <f>'[2]VTabeliBS'!D62+'[2]VTabeliBS'!D71</f>
        <v>574178</v>
      </c>
      <c r="AF49" s="379"/>
      <c r="AG49" s="379"/>
      <c r="AH49" s="379"/>
      <c r="AI49" s="379"/>
      <c r="AJ49" s="379">
        <f>'[2]VTabeliBS'!E62+'[2]VTabeliBS'!E71</f>
        <v>-8</v>
      </c>
      <c r="AK49" s="379"/>
      <c r="AL49" s="379"/>
      <c r="AM49" s="379"/>
      <c r="AN49" s="379"/>
    </row>
    <row r="50" spans="1:40" ht="12.75">
      <c r="A50" s="369" t="s">
        <v>558</v>
      </c>
      <c r="B50" s="370"/>
      <c r="C50" s="380" t="s">
        <v>559</v>
      </c>
      <c r="D50" s="381"/>
      <c r="E50" s="381"/>
      <c r="F50" s="381"/>
      <c r="G50" s="381"/>
      <c r="H50" s="381"/>
      <c r="I50" s="381"/>
      <c r="J50" s="381"/>
      <c r="K50" s="381"/>
      <c r="L50" s="381"/>
      <c r="M50" s="381"/>
      <c r="N50" s="381"/>
      <c r="O50" s="381"/>
      <c r="P50" s="381"/>
      <c r="Q50" s="381"/>
      <c r="R50" s="381"/>
      <c r="S50" s="381"/>
      <c r="T50" s="381"/>
      <c r="U50" s="381"/>
      <c r="V50" s="381"/>
      <c r="W50" s="381"/>
      <c r="X50" s="381"/>
      <c r="Y50" s="374" t="s">
        <v>560</v>
      </c>
      <c r="Z50" s="375"/>
      <c r="AA50" s="376"/>
      <c r="AB50" s="369"/>
      <c r="AC50" s="371"/>
      <c r="AD50" s="370"/>
      <c r="AE50" s="379">
        <f>'[2]VTabeliBS'!D63+'[2]VTabeliBS'!D72</f>
        <v>0</v>
      </c>
      <c r="AF50" s="379"/>
      <c r="AG50" s="379"/>
      <c r="AH50" s="379"/>
      <c r="AI50" s="379"/>
      <c r="AJ50" s="379">
        <f>'[2]VTabeliBS'!E63+'[2]VTabeliBS'!E72</f>
        <v>0</v>
      </c>
      <c r="AK50" s="379"/>
      <c r="AL50" s="379"/>
      <c r="AM50" s="379"/>
      <c r="AN50" s="379"/>
    </row>
    <row r="51" spans="1:40" ht="12.75">
      <c r="A51" s="369">
        <v>25</v>
      </c>
      <c r="B51" s="370"/>
      <c r="C51" s="378" t="s">
        <v>561</v>
      </c>
      <c r="D51" s="378"/>
      <c r="E51" s="378"/>
      <c r="F51" s="378"/>
      <c r="G51" s="378"/>
      <c r="H51" s="378"/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8"/>
      <c r="T51" s="378"/>
      <c r="U51" s="378"/>
      <c r="V51" s="378"/>
      <c r="W51" s="378"/>
      <c r="X51" s="378"/>
      <c r="Y51" s="374" t="s">
        <v>562</v>
      </c>
      <c r="Z51" s="375"/>
      <c r="AA51" s="376"/>
      <c r="AB51" s="369"/>
      <c r="AC51" s="371"/>
      <c r="AD51" s="370"/>
      <c r="AE51" s="379">
        <f>'[2]VTabeliBS'!D64+'[2]VTabeliBS'!D65+'[2]VTabeliBS'!D73+'[2]VTabeliBS'!D74</f>
        <v>33</v>
      </c>
      <c r="AF51" s="379"/>
      <c r="AG51" s="379"/>
      <c r="AH51" s="379"/>
      <c r="AI51" s="379"/>
      <c r="AJ51" s="379">
        <f>'[2]VTabeliBS'!E64+'[2]VTabeliBS'!E65+'[2]VTabeliBS'!E73+'[2]VTabeliBS'!E74</f>
        <v>32</v>
      </c>
      <c r="AK51" s="379"/>
      <c r="AL51" s="379"/>
      <c r="AM51" s="379"/>
      <c r="AN51" s="379"/>
    </row>
    <row r="52" spans="1:40" ht="12.75">
      <c r="A52" s="369">
        <v>26</v>
      </c>
      <c r="B52" s="370"/>
      <c r="C52" s="352" t="s">
        <v>563</v>
      </c>
      <c r="D52" s="352"/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  <c r="Q52" s="352"/>
      <c r="R52" s="352"/>
      <c r="S52" s="352"/>
      <c r="T52" s="352"/>
      <c r="U52" s="352"/>
      <c r="V52" s="352"/>
      <c r="W52" s="352"/>
      <c r="X52" s="352"/>
      <c r="Y52" s="374" t="s">
        <v>564</v>
      </c>
      <c r="Z52" s="375"/>
      <c r="AA52" s="376"/>
      <c r="AB52" s="369"/>
      <c r="AC52" s="371"/>
      <c r="AD52" s="370"/>
      <c r="AE52" s="377">
        <f>AE53+AE54+AE55</f>
        <v>10846</v>
      </c>
      <c r="AF52" s="377"/>
      <c r="AG52" s="377"/>
      <c r="AH52" s="377"/>
      <c r="AI52" s="377"/>
      <c r="AJ52" s="377">
        <f>AJ53+AJ54+AJ55</f>
        <v>10846</v>
      </c>
      <c r="AK52" s="377"/>
      <c r="AL52" s="377"/>
      <c r="AM52" s="377"/>
      <c r="AN52" s="377"/>
    </row>
    <row r="53" spans="1:40" ht="12.75">
      <c r="A53" s="369">
        <v>27</v>
      </c>
      <c r="B53" s="370"/>
      <c r="C53" s="378" t="s">
        <v>565</v>
      </c>
      <c r="D53" s="378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  <c r="Q53" s="378"/>
      <c r="R53" s="378"/>
      <c r="S53" s="378"/>
      <c r="T53" s="378"/>
      <c r="U53" s="378"/>
      <c r="V53" s="378"/>
      <c r="W53" s="378"/>
      <c r="X53" s="378"/>
      <c r="Y53" s="374" t="s">
        <v>566</v>
      </c>
      <c r="Z53" s="375"/>
      <c r="AA53" s="376"/>
      <c r="AB53" s="369"/>
      <c r="AC53" s="371"/>
      <c r="AD53" s="370"/>
      <c r="AE53" s="379">
        <f>'[2]VTabeliBS'!D82+'[2]VTabeliBS'!D90</f>
        <v>0</v>
      </c>
      <c r="AF53" s="379"/>
      <c r="AG53" s="379"/>
      <c r="AH53" s="379"/>
      <c r="AI53" s="379"/>
      <c r="AJ53" s="379">
        <f>'[2]VTabeliBS'!E82+'[2]VTabeliBS'!E90</f>
        <v>0</v>
      </c>
      <c r="AK53" s="379"/>
      <c r="AL53" s="379"/>
      <c r="AM53" s="379"/>
      <c r="AN53" s="379"/>
    </row>
    <row r="54" spans="1:40" ht="12.75">
      <c r="A54" s="369">
        <v>28</v>
      </c>
      <c r="B54" s="370"/>
      <c r="C54" s="378" t="s">
        <v>567</v>
      </c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378"/>
      <c r="S54" s="378"/>
      <c r="T54" s="378"/>
      <c r="U54" s="378"/>
      <c r="V54" s="378"/>
      <c r="W54" s="378"/>
      <c r="X54" s="378"/>
      <c r="Y54" s="374" t="s">
        <v>568</v>
      </c>
      <c r="Z54" s="375"/>
      <c r="AA54" s="376"/>
      <c r="AB54" s="369"/>
      <c r="AC54" s="371"/>
      <c r="AD54" s="370"/>
      <c r="AE54" s="379">
        <f>'[2]VTabeliBS'!D83+'[2]VTabeliBS'!D91</f>
        <v>0</v>
      </c>
      <c r="AF54" s="379"/>
      <c r="AG54" s="379"/>
      <c r="AH54" s="379"/>
      <c r="AI54" s="379"/>
      <c r="AJ54" s="379">
        <f>'[2]VTabeliBS'!E83+'[2]VTabeliBS'!E91</f>
        <v>0</v>
      </c>
      <c r="AK54" s="379"/>
      <c r="AL54" s="379"/>
      <c r="AM54" s="379"/>
      <c r="AN54" s="379"/>
    </row>
    <row r="55" spans="1:40" ht="12.75">
      <c r="A55" s="369">
        <v>29</v>
      </c>
      <c r="B55" s="370"/>
      <c r="C55" s="378" t="s">
        <v>569</v>
      </c>
      <c r="D55" s="378"/>
      <c r="E55" s="378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8"/>
      <c r="Q55" s="378"/>
      <c r="R55" s="378"/>
      <c r="S55" s="378"/>
      <c r="T55" s="378"/>
      <c r="U55" s="378"/>
      <c r="V55" s="378"/>
      <c r="W55" s="378"/>
      <c r="X55" s="378"/>
      <c r="Y55" s="374" t="s">
        <v>570</v>
      </c>
      <c r="Z55" s="375"/>
      <c r="AA55" s="376"/>
      <c r="AB55" s="369"/>
      <c r="AC55" s="371"/>
      <c r="AD55" s="370"/>
      <c r="AE55" s="379">
        <f>SUM('[2]VTabeliBS'!D84:D89)+SUM('[2]VTabeliBS'!D92:D97)</f>
        <v>10846</v>
      </c>
      <c r="AF55" s="379"/>
      <c r="AG55" s="379"/>
      <c r="AH55" s="379"/>
      <c r="AI55" s="379"/>
      <c r="AJ55" s="379">
        <f>SUM('[2]VTabeliBS'!E84:E89)+SUM('[2]VTabeliBS'!E92:E97)</f>
        <v>10846</v>
      </c>
      <c r="AK55" s="379"/>
      <c r="AL55" s="379"/>
      <c r="AM55" s="379"/>
      <c r="AN55" s="379"/>
    </row>
    <row r="56" spans="1:40" ht="12.75">
      <c r="A56" s="369">
        <v>30</v>
      </c>
      <c r="B56" s="370"/>
      <c r="C56" s="352" t="s">
        <v>571</v>
      </c>
      <c r="D56" s="352"/>
      <c r="E56" s="352"/>
      <c r="F56" s="352"/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74" t="s">
        <v>572</v>
      </c>
      <c r="Z56" s="375"/>
      <c r="AA56" s="376"/>
      <c r="AB56" s="369"/>
      <c r="AC56" s="371"/>
      <c r="AD56" s="370"/>
      <c r="AE56" s="379">
        <f>'[2]VTabeliBS'!D107</f>
        <v>0</v>
      </c>
      <c r="AF56" s="379"/>
      <c r="AG56" s="379"/>
      <c r="AH56" s="379"/>
      <c r="AI56" s="379"/>
      <c r="AJ56" s="379">
        <f>'[2]VTabeliBS'!E107</f>
        <v>0</v>
      </c>
      <c r="AK56" s="379"/>
      <c r="AL56" s="379"/>
      <c r="AM56" s="379"/>
      <c r="AN56" s="379"/>
    </row>
    <row r="57" spans="1:40" ht="12.75">
      <c r="A57" s="369">
        <v>31</v>
      </c>
      <c r="B57" s="370"/>
      <c r="C57" s="354" t="s">
        <v>573</v>
      </c>
      <c r="D57" s="354"/>
      <c r="E57" s="354"/>
      <c r="F57" s="354"/>
      <c r="G57" s="354"/>
      <c r="H57" s="354"/>
      <c r="I57" s="354"/>
      <c r="J57" s="354"/>
      <c r="K57" s="354"/>
      <c r="L57" s="354"/>
      <c r="M57" s="354"/>
      <c r="N57" s="354"/>
      <c r="O57" s="354"/>
      <c r="P57" s="354"/>
      <c r="Q57" s="354"/>
      <c r="R57" s="354"/>
      <c r="S57" s="354"/>
      <c r="T57" s="354"/>
      <c r="U57" s="354"/>
      <c r="V57" s="354"/>
      <c r="W57" s="354"/>
      <c r="X57" s="354"/>
      <c r="Y57" s="374" t="s">
        <v>574</v>
      </c>
      <c r="Z57" s="375"/>
      <c r="AA57" s="376"/>
      <c r="AB57" s="369"/>
      <c r="AC57" s="371"/>
      <c r="AD57" s="370"/>
      <c r="AE57" s="377">
        <f>AE58+AE66+AE73+AE80</f>
        <v>5776328</v>
      </c>
      <c r="AF57" s="377"/>
      <c r="AG57" s="377"/>
      <c r="AH57" s="377"/>
      <c r="AI57" s="377"/>
      <c r="AJ57" s="377">
        <f>AJ58+AJ66+AJ73+AJ80</f>
        <v>6412834</v>
      </c>
      <c r="AK57" s="377"/>
      <c r="AL57" s="377"/>
      <c r="AM57" s="377"/>
      <c r="AN57" s="377"/>
    </row>
    <row r="58" spans="1:40" ht="12.75">
      <c r="A58" s="369">
        <v>32</v>
      </c>
      <c r="B58" s="370"/>
      <c r="C58" s="352" t="s">
        <v>575</v>
      </c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2"/>
      <c r="R58" s="352"/>
      <c r="S58" s="352"/>
      <c r="T58" s="352"/>
      <c r="U58" s="352"/>
      <c r="V58" s="352"/>
      <c r="W58" s="352"/>
      <c r="X58" s="352"/>
      <c r="Y58" s="374" t="s">
        <v>576</v>
      </c>
      <c r="Z58" s="375"/>
      <c r="AA58" s="376"/>
      <c r="AB58" s="369"/>
      <c r="AC58" s="371"/>
      <c r="AD58" s="370"/>
      <c r="AE58" s="377">
        <f>SUM(AE59:AE64)</f>
        <v>1391876</v>
      </c>
      <c r="AF58" s="377"/>
      <c r="AG58" s="377"/>
      <c r="AH58" s="377"/>
      <c r="AI58" s="377"/>
      <c r="AJ58" s="377">
        <f>SUM(AJ59:AJ64)</f>
        <v>1408271</v>
      </c>
      <c r="AK58" s="377"/>
      <c r="AL58" s="377"/>
      <c r="AM58" s="377"/>
      <c r="AN58" s="377"/>
    </row>
    <row r="59" spans="1:40" ht="12.75">
      <c r="A59" s="369">
        <v>33</v>
      </c>
      <c r="B59" s="370"/>
      <c r="C59" s="378" t="s">
        <v>577</v>
      </c>
      <c r="D59" s="378"/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P59" s="378"/>
      <c r="Q59" s="378"/>
      <c r="R59" s="378"/>
      <c r="S59" s="378"/>
      <c r="T59" s="378"/>
      <c r="U59" s="378"/>
      <c r="V59" s="378"/>
      <c r="W59" s="378"/>
      <c r="X59" s="378"/>
      <c r="Y59" s="374" t="s">
        <v>578</v>
      </c>
      <c r="Z59" s="375"/>
      <c r="AA59" s="376"/>
      <c r="AB59" s="369"/>
      <c r="AC59" s="371"/>
      <c r="AD59" s="370"/>
      <c r="AE59" s="379">
        <f>SUM('[2]VTabeliBS'!D112:D116)</f>
        <v>427830</v>
      </c>
      <c r="AF59" s="379"/>
      <c r="AG59" s="379"/>
      <c r="AH59" s="379"/>
      <c r="AI59" s="379"/>
      <c r="AJ59" s="379">
        <f>SUM('[2]VTabeliBS'!E112:E116)</f>
        <v>438376</v>
      </c>
      <c r="AK59" s="379"/>
      <c r="AL59" s="379"/>
      <c r="AM59" s="379"/>
      <c r="AN59" s="379"/>
    </row>
    <row r="60" spans="1:40" ht="12.75">
      <c r="A60" s="369">
        <v>34</v>
      </c>
      <c r="B60" s="370"/>
      <c r="C60" s="380" t="s">
        <v>579</v>
      </c>
      <c r="D60" s="381"/>
      <c r="E60" s="381"/>
      <c r="F60" s="381"/>
      <c r="G60" s="381"/>
      <c r="H60" s="381"/>
      <c r="I60" s="381"/>
      <c r="J60" s="381"/>
      <c r="K60" s="381"/>
      <c r="L60" s="381"/>
      <c r="M60" s="381"/>
      <c r="N60" s="381"/>
      <c r="O60" s="381"/>
      <c r="P60" s="381"/>
      <c r="Q60" s="381"/>
      <c r="R60" s="381"/>
      <c r="S60" s="381"/>
      <c r="T60" s="381"/>
      <c r="U60" s="381"/>
      <c r="V60" s="381"/>
      <c r="W60" s="381"/>
      <c r="X60" s="381"/>
      <c r="Y60" s="374" t="s">
        <v>580</v>
      </c>
      <c r="Z60" s="375"/>
      <c r="AA60" s="376"/>
      <c r="AB60" s="369"/>
      <c r="AC60" s="371"/>
      <c r="AD60" s="370"/>
      <c r="AE60" s="379">
        <f>SUM('[2]VTabeliBS'!D117:D127)</f>
        <v>345314</v>
      </c>
      <c r="AF60" s="379"/>
      <c r="AG60" s="379"/>
      <c r="AH60" s="379"/>
      <c r="AI60" s="379"/>
      <c r="AJ60" s="379">
        <f>SUM('[2]VTabeliBS'!E117:E127)</f>
        <v>366806</v>
      </c>
      <c r="AK60" s="379"/>
      <c r="AL60" s="379"/>
      <c r="AM60" s="379"/>
      <c r="AN60" s="379"/>
    </row>
    <row r="61" spans="1:40" ht="12.75">
      <c r="A61" s="369">
        <v>35</v>
      </c>
      <c r="B61" s="370"/>
      <c r="C61" s="380" t="s">
        <v>581</v>
      </c>
      <c r="D61" s="381"/>
      <c r="E61" s="381"/>
      <c r="F61" s="381"/>
      <c r="G61" s="381"/>
      <c r="H61" s="381"/>
      <c r="I61" s="381"/>
      <c r="J61" s="381"/>
      <c r="K61" s="381"/>
      <c r="L61" s="381"/>
      <c r="M61" s="381"/>
      <c r="N61" s="381"/>
      <c r="O61" s="381"/>
      <c r="P61" s="381"/>
      <c r="Q61" s="381"/>
      <c r="R61" s="381"/>
      <c r="S61" s="381"/>
      <c r="T61" s="381"/>
      <c r="U61" s="381"/>
      <c r="V61" s="381"/>
      <c r="W61" s="381"/>
      <c r="X61" s="381"/>
      <c r="Y61" s="374" t="s">
        <v>582</v>
      </c>
      <c r="Z61" s="375"/>
      <c r="AA61" s="376"/>
      <c r="AB61" s="369"/>
      <c r="AC61" s="371"/>
      <c r="AD61" s="370"/>
      <c r="AE61" s="379">
        <f>SUM('[2]VTabeliBS'!D128:D133)</f>
        <v>400048</v>
      </c>
      <c r="AF61" s="379"/>
      <c r="AG61" s="379"/>
      <c r="AH61" s="379"/>
      <c r="AI61" s="379"/>
      <c r="AJ61" s="379">
        <f>SUM('[2]VTabeliBS'!E128:E133)</f>
        <v>381296</v>
      </c>
      <c r="AK61" s="379"/>
      <c r="AL61" s="379"/>
      <c r="AM61" s="379"/>
      <c r="AN61" s="379"/>
    </row>
    <row r="62" spans="1:40" ht="12.75">
      <c r="A62" s="369">
        <v>36</v>
      </c>
      <c r="B62" s="370"/>
      <c r="C62" s="378" t="s">
        <v>583</v>
      </c>
      <c r="D62" s="378"/>
      <c r="E62" s="378"/>
      <c r="F62" s="378"/>
      <c r="G62" s="378"/>
      <c r="H62" s="378"/>
      <c r="I62" s="378"/>
      <c r="J62" s="378"/>
      <c r="K62" s="378"/>
      <c r="L62" s="378"/>
      <c r="M62" s="378"/>
      <c r="N62" s="378"/>
      <c r="O62" s="378"/>
      <c r="P62" s="378"/>
      <c r="Q62" s="378"/>
      <c r="R62" s="378"/>
      <c r="S62" s="378"/>
      <c r="T62" s="378"/>
      <c r="U62" s="378"/>
      <c r="V62" s="378"/>
      <c r="W62" s="378"/>
      <c r="X62" s="378"/>
      <c r="Y62" s="374" t="s">
        <v>584</v>
      </c>
      <c r="Z62" s="375"/>
      <c r="AA62" s="376"/>
      <c r="AB62" s="369"/>
      <c r="AC62" s="371"/>
      <c r="AD62" s="370"/>
      <c r="AE62" s="379">
        <f>SUM('[2]VTabeliBS'!D137:D145)</f>
        <v>0</v>
      </c>
      <c r="AF62" s="379"/>
      <c r="AG62" s="379"/>
      <c r="AH62" s="379"/>
      <c r="AI62" s="379"/>
      <c r="AJ62" s="379">
        <f>SUM('[2]VTabeliBS'!E137:E145)</f>
        <v>0</v>
      </c>
      <c r="AK62" s="379"/>
      <c r="AL62" s="379"/>
      <c r="AM62" s="379"/>
      <c r="AN62" s="379"/>
    </row>
    <row r="63" spans="1:40" ht="12.75">
      <c r="A63" s="369">
        <v>37</v>
      </c>
      <c r="B63" s="370"/>
      <c r="C63" s="378" t="s">
        <v>585</v>
      </c>
      <c r="D63" s="378"/>
      <c r="E63" s="378"/>
      <c r="F63" s="378"/>
      <c r="G63" s="378"/>
      <c r="H63" s="378"/>
      <c r="I63" s="378"/>
      <c r="J63" s="378"/>
      <c r="K63" s="378"/>
      <c r="L63" s="378"/>
      <c r="M63" s="378"/>
      <c r="N63" s="378"/>
      <c r="O63" s="378"/>
      <c r="P63" s="378"/>
      <c r="Q63" s="378"/>
      <c r="R63" s="378"/>
      <c r="S63" s="378"/>
      <c r="T63" s="378"/>
      <c r="U63" s="378"/>
      <c r="V63" s="378"/>
      <c r="W63" s="378"/>
      <c r="X63" s="378"/>
      <c r="Y63" s="374" t="s">
        <v>586</v>
      </c>
      <c r="Z63" s="375"/>
      <c r="AA63" s="376"/>
      <c r="AB63" s="369"/>
      <c r="AC63" s="371"/>
      <c r="AD63" s="370"/>
      <c r="AE63" s="379">
        <f>SUM('[2]VTabeliBS'!D146:D154)</f>
        <v>218684</v>
      </c>
      <c r="AF63" s="379"/>
      <c r="AG63" s="379"/>
      <c r="AH63" s="379"/>
      <c r="AI63" s="379"/>
      <c r="AJ63" s="379">
        <f>SUM('[2]VTabeliBS'!E146:E154)</f>
        <v>221793</v>
      </c>
      <c r="AK63" s="379"/>
      <c r="AL63" s="379"/>
      <c r="AM63" s="379"/>
      <c r="AN63" s="379"/>
    </row>
    <row r="64" spans="1:40" ht="12.75">
      <c r="A64" s="369">
        <v>38</v>
      </c>
      <c r="B64" s="370"/>
      <c r="C64" s="378" t="s">
        <v>587</v>
      </c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4" t="s">
        <v>588</v>
      </c>
      <c r="Z64" s="375"/>
      <c r="AA64" s="376"/>
      <c r="AB64" s="369"/>
      <c r="AC64" s="371"/>
      <c r="AD64" s="370"/>
      <c r="AE64" s="379">
        <f>SUM('[2]VTabeliBS'!D134:D136)</f>
        <v>0</v>
      </c>
      <c r="AF64" s="379"/>
      <c r="AG64" s="379"/>
      <c r="AH64" s="379"/>
      <c r="AI64" s="379"/>
      <c r="AJ64" s="379">
        <f>SUM('[2]VTabeliBS'!E134:E136)</f>
        <v>0</v>
      </c>
      <c r="AK64" s="379"/>
      <c r="AL64" s="379"/>
      <c r="AM64" s="379"/>
      <c r="AN64" s="379"/>
    </row>
    <row r="65" spans="1:40" ht="12.75">
      <c r="A65" s="369">
        <v>39</v>
      </c>
      <c r="B65" s="370"/>
      <c r="C65" s="352" t="s">
        <v>589</v>
      </c>
      <c r="D65" s="352"/>
      <c r="E65" s="352"/>
      <c r="F65" s="352"/>
      <c r="G65" s="352"/>
      <c r="H65" s="352"/>
      <c r="I65" s="352"/>
      <c r="J65" s="352"/>
      <c r="K65" s="352"/>
      <c r="L65" s="352"/>
      <c r="M65" s="352"/>
      <c r="N65" s="352"/>
      <c r="O65" s="352"/>
      <c r="P65" s="352"/>
      <c r="Q65" s="352"/>
      <c r="R65" s="352"/>
      <c r="S65" s="352"/>
      <c r="T65" s="352"/>
      <c r="U65" s="352"/>
      <c r="V65" s="352"/>
      <c r="W65" s="352"/>
      <c r="X65" s="352"/>
      <c r="Y65" s="374" t="s">
        <v>590</v>
      </c>
      <c r="Z65" s="375"/>
      <c r="AA65" s="376"/>
      <c r="AB65" s="369"/>
      <c r="AC65" s="371"/>
      <c r="AD65" s="370"/>
      <c r="AE65" s="379">
        <f>'[2]VTabeliBS'!D170</f>
        <v>0</v>
      </c>
      <c r="AF65" s="379"/>
      <c r="AG65" s="379"/>
      <c r="AH65" s="379"/>
      <c r="AI65" s="379"/>
      <c r="AJ65" s="379">
        <f>'[2]VTabeliBS'!E170</f>
        <v>0</v>
      </c>
      <c r="AK65" s="379"/>
      <c r="AL65" s="379"/>
      <c r="AM65" s="379"/>
      <c r="AN65" s="379"/>
    </row>
    <row r="66" spans="1:40" ht="12.75">
      <c r="A66" s="369">
        <v>40</v>
      </c>
      <c r="B66" s="370"/>
      <c r="C66" s="352" t="s">
        <v>591</v>
      </c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2"/>
      <c r="S66" s="352"/>
      <c r="T66" s="352"/>
      <c r="U66" s="352"/>
      <c r="V66" s="352"/>
      <c r="W66" s="352"/>
      <c r="X66" s="352"/>
      <c r="Y66" s="374" t="s">
        <v>592</v>
      </c>
      <c r="Z66" s="375"/>
      <c r="AA66" s="376"/>
      <c r="AB66" s="369">
        <v>11</v>
      </c>
      <c r="AC66" s="371"/>
      <c r="AD66" s="370"/>
      <c r="AE66" s="377">
        <f>SUM(AE67:AE72)</f>
        <v>3543321</v>
      </c>
      <c r="AF66" s="377"/>
      <c r="AG66" s="377"/>
      <c r="AH66" s="377"/>
      <c r="AI66" s="377"/>
      <c r="AJ66" s="377">
        <f>SUM(AJ67:AJ72)</f>
        <v>4051352</v>
      </c>
      <c r="AK66" s="377"/>
      <c r="AL66" s="377"/>
      <c r="AM66" s="377"/>
      <c r="AN66" s="377"/>
    </row>
    <row r="67" spans="1:40" ht="12.75">
      <c r="A67" s="369">
        <v>41</v>
      </c>
      <c r="B67" s="370"/>
      <c r="C67" s="378" t="s">
        <v>565</v>
      </c>
      <c r="D67" s="378"/>
      <c r="E67" s="378"/>
      <c r="F67" s="378"/>
      <c r="G67" s="378"/>
      <c r="H67" s="378"/>
      <c r="I67" s="378"/>
      <c r="J67" s="378"/>
      <c r="K67" s="378"/>
      <c r="L67" s="378"/>
      <c r="M67" s="378"/>
      <c r="N67" s="378"/>
      <c r="O67" s="378"/>
      <c r="P67" s="378"/>
      <c r="Q67" s="378"/>
      <c r="R67" s="378"/>
      <c r="S67" s="378"/>
      <c r="T67" s="378"/>
      <c r="U67" s="378"/>
      <c r="V67" s="378"/>
      <c r="W67" s="378"/>
      <c r="X67" s="378"/>
      <c r="Y67" s="374" t="s">
        <v>593</v>
      </c>
      <c r="Z67" s="375"/>
      <c r="AA67" s="376"/>
      <c r="AB67" s="369"/>
      <c r="AC67" s="371"/>
      <c r="AD67" s="370"/>
      <c r="AE67" s="379">
        <f>SUM('[2]VTabeliBS'!D175:D183)</f>
        <v>1099847</v>
      </c>
      <c r="AF67" s="379"/>
      <c r="AG67" s="379"/>
      <c r="AH67" s="379"/>
      <c r="AI67" s="379"/>
      <c r="AJ67" s="379">
        <f>SUM('[2]VTabeliBS'!E175:E183)</f>
        <v>1049786</v>
      </c>
      <c r="AK67" s="379"/>
      <c r="AL67" s="379"/>
      <c r="AM67" s="379"/>
      <c r="AN67" s="379"/>
    </row>
    <row r="68" spans="1:40" ht="12.75">
      <c r="A68" s="369">
        <v>42</v>
      </c>
      <c r="B68" s="370"/>
      <c r="C68" s="378" t="s">
        <v>567</v>
      </c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78"/>
      <c r="U68" s="378"/>
      <c r="V68" s="378"/>
      <c r="W68" s="378"/>
      <c r="X68" s="378"/>
      <c r="Y68" s="374" t="s">
        <v>594</v>
      </c>
      <c r="Z68" s="375"/>
      <c r="AA68" s="376"/>
      <c r="AB68" s="369"/>
      <c r="AC68" s="371"/>
      <c r="AD68" s="370"/>
      <c r="AE68" s="379">
        <f>SUM('[2]VTabeliBS'!D185:D191)</f>
        <v>1963991</v>
      </c>
      <c r="AF68" s="379"/>
      <c r="AG68" s="379"/>
      <c r="AH68" s="379"/>
      <c r="AI68" s="379"/>
      <c r="AJ68" s="379">
        <f>SUM('[2]VTabeliBS'!E185:E191)</f>
        <v>2289430</v>
      </c>
      <c r="AK68" s="379"/>
      <c r="AL68" s="379"/>
      <c r="AM68" s="379"/>
      <c r="AN68" s="379"/>
    </row>
    <row r="69" spans="1:40" ht="12.75">
      <c r="A69" s="369">
        <v>43</v>
      </c>
      <c r="B69" s="370"/>
      <c r="C69" s="378" t="s">
        <v>595</v>
      </c>
      <c r="D69" s="378"/>
      <c r="E69" s="378"/>
      <c r="F69" s="378"/>
      <c r="G69" s="378"/>
      <c r="H69" s="378"/>
      <c r="I69" s="378"/>
      <c r="J69" s="378"/>
      <c r="K69" s="378"/>
      <c r="L69" s="378"/>
      <c r="M69" s="378"/>
      <c r="N69" s="378"/>
      <c r="O69" s="378"/>
      <c r="P69" s="378"/>
      <c r="Q69" s="378"/>
      <c r="R69" s="378"/>
      <c r="S69" s="378"/>
      <c r="T69" s="378"/>
      <c r="U69" s="378"/>
      <c r="V69" s="378"/>
      <c r="W69" s="378"/>
      <c r="X69" s="378"/>
      <c r="Y69" s="374" t="s">
        <v>596</v>
      </c>
      <c r="Z69" s="375"/>
      <c r="AA69" s="376"/>
      <c r="AB69" s="369"/>
      <c r="AC69" s="371"/>
      <c r="AD69" s="370"/>
      <c r="AE69" s="379">
        <f>SUM('[2]VTabeliBS'!D194:D196)</f>
        <v>357458</v>
      </c>
      <c r="AF69" s="379"/>
      <c r="AG69" s="379"/>
      <c r="AH69" s="379"/>
      <c r="AI69" s="379"/>
      <c r="AJ69" s="379">
        <f>SUM('[2]VTabeliBS'!E194:E196)</f>
        <v>606543</v>
      </c>
      <c r="AK69" s="379"/>
      <c r="AL69" s="379"/>
      <c r="AM69" s="379"/>
      <c r="AN69" s="379"/>
    </row>
    <row r="70" spans="1:40" ht="12.75">
      <c r="A70" s="369">
        <v>44</v>
      </c>
      <c r="B70" s="370"/>
      <c r="C70" s="380" t="s">
        <v>597</v>
      </c>
      <c r="D70" s="381"/>
      <c r="E70" s="381"/>
      <c r="F70" s="381"/>
      <c r="G70" s="381"/>
      <c r="H70" s="381"/>
      <c r="I70" s="381"/>
      <c r="J70" s="381"/>
      <c r="K70" s="381"/>
      <c r="L70" s="381"/>
      <c r="M70" s="381"/>
      <c r="N70" s="381"/>
      <c r="O70" s="381"/>
      <c r="P70" s="381"/>
      <c r="Q70" s="381"/>
      <c r="R70" s="381"/>
      <c r="S70" s="381"/>
      <c r="T70" s="381"/>
      <c r="U70" s="381"/>
      <c r="V70" s="381"/>
      <c r="W70" s="381"/>
      <c r="X70" s="381"/>
      <c r="Y70" s="374" t="s">
        <v>598</v>
      </c>
      <c r="Z70" s="375"/>
      <c r="AA70" s="376"/>
      <c r="AB70" s="369"/>
      <c r="AC70" s="371"/>
      <c r="AD70" s="370"/>
      <c r="AE70" s="379">
        <f>SUM('[2]VTabeliBS'!D198:D207)</f>
        <v>120694</v>
      </c>
      <c r="AF70" s="379"/>
      <c r="AG70" s="379"/>
      <c r="AH70" s="379"/>
      <c r="AI70" s="379"/>
      <c r="AJ70" s="379">
        <f>SUM('[2]VTabeliBS'!E198:E207)</f>
        <v>104423</v>
      </c>
      <c r="AK70" s="379"/>
      <c r="AL70" s="379"/>
      <c r="AM70" s="379"/>
      <c r="AN70" s="379"/>
    </row>
    <row r="71" spans="1:40" ht="12.75">
      <c r="A71" s="369">
        <v>45</v>
      </c>
      <c r="B71" s="370"/>
      <c r="C71" s="378" t="s">
        <v>599</v>
      </c>
      <c r="D71" s="378"/>
      <c r="E71" s="378"/>
      <c r="F71" s="378"/>
      <c r="G71" s="378"/>
      <c r="H71" s="378"/>
      <c r="I71" s="378"/>
      <c r="J71" s="378"/>
      <c r="K71" s="378"/>
      <c r="L71" s="378"/>
      <c r="M71" s="378"/>
      <c r="N71" s="378"/>
      <c r="O71" s="378"/>
      <c r="P71" s="378"/>
      <c r="Q71" s="378"/>
      <c r="R71" s="378"/>
      <c r="S71" s="378"/>
      <c r="T71" s="378"/>
      <c r="U71" s="378"/>
      <c r="V71" s="378"/>
      <c r="W71" s="378"/>
      <c r="X71" s="378"/>
      <c r="Y71" s="374" t="s">
        <v>600</v>
      </c>
      <c r="Z71" s="375"/>
      <c r="AA71" s="376"/>
      <c r="AB71" s="369"/>
      <c r="AC71" s="371"/>
      <c r="AD71" s="370"/>
      <c r="AE71" s="379">
        <f>SUM('[2]VTabeliBS'!D209:D212)</f>
        <v>1331</v>
      </c>
      <c r="AF71" s="379"/>
      <c r="AG71" s="379"/>
      <c r="AH71" s="379"/>
      <c r="AI71" s="379"/>
      <c r="AJ71" s="379">
        <f>SUM('[2]VTabeliBS'!E209:E212)</f>
        <v>1170</v>
      </c>
      <c r="AK71" s="379"/>
      <c r="AL71" s="379"/>
      <c r="AM71" s="379"/>
      <c r="AN71" s="379"/>
    </row>
    <row r="72" spans="1:40" ht="12.75">
      <c r="A72" s="369">
        <v>46</v>
      </c>
      <c r="B72" s="370"/>
      <c r="C72" s="378" t="s">
        <v>601</v>
      </c>
      <c r="D72" s="378"/>
      <c r="E72" s="378"/>
      <c r="F72" s="378"/>
      <c r="G72" s="378"/>
      <c r="H72" s="378"/>
      <c r="I72" s="378"/>
      <c r="J72" s="378"/>
      <c r="K72" s="378"/>
      <c r="L72" s="378"/>
      <c r="M72" s="378"/>
      <c r="N72" s="378"/>
      <c r="O72" s="378"/>
      <c r="P72" s="378"/>
      <c r="Q72" s="378"/>
      <c r="R72" s="378"/>
      <c r="S72" s="378"/>
      <c r="T72" s="378"/>
      <c r="U72" s="378"/>
      <c r="V72" s="378"/>
      <c r="W72" s="378"/>
      <c r="X72" s="378"/>
      <c r="Y72" s="374" t="s">
        <v>602</v>
      </c>
      <c r="Z72" s="375"/>
      <c r="AA72" s="376"/>
      <c r="AB72" s="369"/>
      <c r="AC72" s="371"/>
      <c r="AD72" s="370"/>
      <c r="AE72" s="379">
        <f>SUM('[2]VTabeliBS'!D214:D221)</f>
        <v>0</v>
      </c>
      <c r="AF72" s="379"/>
      <c r="AG72" s="379"/>
      <c r="AH72" s="379"/>
      <c r="AI72" s="379"/>
      <c r="AJ72" s="379">
        <f>SUM('[2]VTabeliBS'!E214:E221)</f>
        <v>0</v>
      </c>
      <c r="AK72" s="379"/>
      <c r="AL72" s="379"/>
      <c r="AM72" s="379"/>
      <c r="AN72" s="379"/>
    </row>
    <row r="73" spans="1:40" ht="12.75">
      <c r="A73" s="369">
        <v>47</v>
      </c>
      <c r="B73" s="370"/>
      <c r="C73" s="352" t="s">
        <v>603</v>
      </c>
      <c r="D73" s="352"/>
      <c r="E73" s="352"/>
      <c r="F73" s="352"/>
      <c r="G73" s="352"/>
      <c r="H73" s="352"/>
      <c r="I73" s="352"/>
      <c r="J73" s="352"/>
      <c r="K73" s="352"/>
      <c r="L73" s="352"/>
      <c r="M73" s="352"/>
      <c r="N73" s="352"/>
      <c r="O73" s="352"/>
      <c r="P73" s="352"/>
      <c r="Q73" s="352"/>
      <c r="R73" s="352"/>
      <c r="S73" s="352"/>
      <c r="T73" s="352"/>
      <c r="U73" s="352"/>
      <c r="V73" s="352"/>
      <c r="W73" s="352"/>
      <c r="X73" s="352"/>
      <c r="Y73" s="374" t="s">
        <v>604</v>
      </c>
      <c r="Z73" s="375"/>
      <c r="AA73" s="376"/>
      <c r="AB73" s="369"/>
      <c r="AC73" s="371"/>
      <c r="AD73" s="370"/>
      <c r="AE73" s="377">
        <f>AE74+AE77+AE78+AE79</f>
        <v>610561</v>
      </c>
      <c r="AF73" s="377"/>
      <c r="AG73" s="377"/>
      <c r="AH73" s="377"/>
      <c r="AI73" s="377"/>
      <c r="AJ73" s="377">
        <f>AJ74+AJ77+AJ78+AJ79</f>
        <v>515195</v>
      </c>
      <c r="AK73" s="377"/>
      <c r="AL73" s="377"/>
      <c r="AM73" s="377"/>
      <c r="AN73" s="377"/>
    </row>
    <row r="74" spans="1:40" ht="12.75">
      <c r="A74" s="369">
        <v>48</v>
      </c>
      <c r="B74" s="370"/>
      <c r="C74" s="353" t="s">
        <v>605</v>
      </c>
      <c r="D74" s="353"/>
      <c r="E74" s="353"/>
      <c r="F74" s="353"/>
      <c r="G74" s="353"/>
      <c r="H74" s="353"/>
      <c r="I74" s="353"/>
      <c r="J74" s="353"/>
      <c r="K74" s="353"/>
      <c r="L74" s="353"/>
      <c r="M74" s="353"/>
      <c r="N74" s="353"/>
      <c r="O74" s="353"/>
      <c r="P74" s="353"/>
      <c r="Q74" s="353"/>
      <c r="R74" s="353"/>
      <c r="S74" s="353"/>
      <c r="T74" s="353"/>
      <c r="U74" s="353"/>
      <c r="V74" s="353"/>
      <c r="W74" s="353"/>
      <c r="X74" s="353"/>
      <c r="Y74" s="374" t="s">
        <v>606</v>
      </c>
      <c r="Z74" s="375"/>
      <c r="AA74" s="376"/>
      <c r="AB74" s="369"/>
      <c r="AC74" s="371"/>
      <c r="AD74" s="370"/>
      <c r="AE74" s="379">
        <f>AE75+AE76</f>
        <v>0</v>
      </c>
      <c r="AF74" s="379"/>
      <c r="AG74" s="379"/>
      <c r="AH74" s="379"/>
      <c r="AI74" s="379"/>
      <c r="AJ74" s="379">
        <f>AJ75+AJ76</f>
        <v>1</v>
      </c>
      <c r="AK74" s="379"/>
      <c r="AL74" s="379"/>
      <c r="AM74" s="379"/>
      <c r="AN74" s="379"/>
    </row>
    <row r="75" spans="1:40" ht="12.75">
      <c r="A75" s="369" t="s">
        <v>484</v>
      </c>
      <c r="B75" s="370"/>
      <c r="C75" s="378" t="s">
        <v>607</v>
      </c>
      <c r="D75" s="378"/>
      <c r="E75" s="378"/>
      <c r="F75" s="378"/>
      <c r="G75" s="378"/>
      <c r="H75" s="378"/>
      <c r="I75" s="378"/>
      <c r="J75" s="378"/>
      <c r="K75" s="378"/>
      <c r="L75" s="378"/>
      <c r="M75" s="378"/>
      <c r="N75" s="378"/>
      <c r="O75" s="378"/>
      <c r="P75" s="378"/>
      <c r="Q75" s="378"/>
      <c r="R75" s="378"/>
      <c r="S75" s="378"/>
      <c r="T75" s="378"/>
      <c r="U75" s="378"/>
      <c r="V75" s="378"/>
      <c r="W75" s="378"/>
      <c r="X75" s="378"/>
      <c r="Y75" s="374" t="s">
        <v>608</v>
      </c>
      <c r="Z75" s="375"/>
      <c r="AA75" s="376"/>
      <c r="AB75" s="369"/>
      <c r="AC75" s="371"/>
      <c r="AD75" s="370"/>
      <c r="AE75" s="379">
        <f>'[2]VTabeliBS'!D233+'[2]VTabeliBS'!D242</f>
        <v>0</v>
      </c>
      <c r="AF75" s="379"/>
      <c r="AG75" s="379"/>
      <c r="AH75" s="379"/>
      <c r="AI75" s="379"/>
      <c r="AJ75" s="379">
        <f>'[2]VTabeliBS'!E233+'[2]VTabeliBS'!E242</f>
        <v>1</v>
      </c>
      <c r="AK75" s="379"/>
      <c r="AL75" s="379"/>
      <c r="AM75" s="379"/>
      <c r="AN75" s="379"/>
    </row>
    <row r="76" spans="1:40" ht="12.75">
      <c r="A76" s="369" t="s">
        <v>486</v>
      </c>
      <c r="B76" s="370"/>
      <c r="C76" s="380" t="s">
        <v>609</v>
      </c>
      <c r="D76" s="381"/>
      <c r="E76" s="381"/>
      <c r="F76" s="381"/>
      <c r="G76" s="381"/>
      <c r="H76" s="381"/>
      <c r="I76" s="381"/>
      <c r="J76" s="381"/>
      <c r="K76" s="381"/>
      <c r="L76" s="381"/>
      <c r="M76" s="381"/>
      <c r="N76" s="381"/>
      <c r="O76" s="381"/>
      <c r="P76" s="381"/>
      <c r="Q76" s="381"/>
      <c r="R76" s="381"/>
      <c r="S76" s="381"/>
      <c r="T76" s="381"/>
      <c r="U76" s="381"/>
      <c r="V76" s="381"/>
      <c r="W76" s="381"/>
      <c r="X76" s="381"/>
      <c r="Y76" s="374" t="s">
        <v>610</v>
      </c>
      <c r="Z76" s="375"/>
      <c r="AA76" s="376"/>
      <c r="AB76" s="369"/>
      <c r="AC76" s="371"/>
      <c r="AD76" s="370"/>
      <c r="AE76" s="379">
        <f>'[2]VTabeliBS'!D234+'[2]VTabeliBS'!D243</f>
        <v>0</v>
      </c>
      <c r="AF76" s="379"/>
      <c r="AG76" s="379"/>
      <c r="AH76" s="379"/>
      <c r="AI76" s="379"/>
      <c r="AJ76" s="379">
        <f>'[2]VTabeliBS'!E234+'[2]VTabeliBS'!E243</f>
        <v>0</v>
      </c>
      <c r="AK76" s="379"/>
      <c r="AL76" s="379"/>
      <c r="AM76" s="379"/>
      <c r="AN76" s="379"/>
    </row>
    <row r="77" spans="1:40" ht="12.75">
      <c r="A77" s="369">
        <v>49</v>
      </c>
      <c r="B77" s="370"/>
      <c r="C77" s="380" t="s">
        <v>611</v>
      </c>
      <c r="D77" s="381"/>
      <c r="E77" s="381"/>
      <c r="F77" s="381"/>
      <c r="G77" s="381"/>
      <c r="H77" s="381"/>
      <c r="I77" s="381"/>
      <c r="J77" s="381"/>
      <c r="K77" s="381"/>
      <c r="L77" s="381"/>
      <c r="M77" s="381"/>
      <c r="N77" s="381"/>
      <c r="O77" s="381"/>
      <c r="P77" s="381"/>
      <c r="Q77" s="381"/>
      <c r="R77" s="381"/>
      <c r="S77" s="381"/>
      <c r="T77" s="381"/>
      <c r="U77" s="381"/>
      <c r="V77" s="381"/>
      <c r="W77" s="381"/>
      <c r="X77" s="381"/>
      <c r="Y77" s="374" t="s">
        <v>612</v>
      </c>
      <c r="Z77" s="375"/>
      <c r="AA77" s="376"/>
      <c r="AB77" s="369"/>
      <c r="AC77" s="371"/>
      <c r="AD77" s="370"/>
      <c r="AE77" s="379">
        <f>'[2]VTabeliBS'!D229+'[2]VTabeliBS'!D230+'[2]VTabeliBS'!D238+'[2]VTabeliBS'!D239</f>
        <v>0</v>
      </c>
      <c r="AF77" s="379"/>
      <c r="AG77" s="379"/>
      <c r="AH77" s="379"/>
      <c r="AI77" s="379"/>
      <c r="AJ77" s="379">
        <f>'[2]VTabeliBS'!E229+'[2]VTabeliBS'!E230+'[2]VTabeliBS'!E238+'[2]VTabeliBS'!E239</f>
        <v>0</v>
      </c>
      <c r="AK77" s="379"/>
      <c r="AL77" s="379"/>
      <c r="AM77" s="379"/>
      <c r="AN77" s="379"/>
    </row>
    <row r="78" spans="1:40" ht="12.75">
      <c r="A78" s="369">
        <v>50</v>
      </c>
      <c r="B78" s="370"/>
      <c r="C78" s="378" t="s">
        <v>613</v>
      </c>
      <c r="D78" s="378"/>
      <c r="E78" s="378"/>
      <c r="F78" s="378"/>
      <c r="G78" s="378"/>
      <c r="H78" s="378"/>
      <c r="I78" s="378"/>
      <c r="J78" s="378"/>
      <c r="K78" s="378"/>
      <c r="L78" s="378"/>
      <c r="M78" s="378"/>
      <c r="N78" s="378"/>
      <c r="O78" s="378"/>
      <c r="P78" s="378"/>
      <c r="Q78" s="378"/>
      <c r="R78" s="378"/>
      <c r="S78" s="378"/>
      <c r="T78" s="378"/>
      <c r="U78" s="378"/>
      <c r="V78" s="378"/>
      <c r="W78" s="378"/>
      <c r="X78" s="378"/>
      <c r="Y78" s="374" t="s">
        <v>614</v>
      </c>
      <c r="Z78" s="375"/>
      <c r="AA78" s="376"/>
      <c r="AB78" s="369"/>
      <c r="AC78" s="371"/>
      <c r="AD78" s="370"/>
      <c r="AE78" s="379">
        <f>'[2]VTabeliBS'!D231+'[2]VTabeliBS'!D232+'[2]VTabeliBS'!D240+'[2]VTabeliBS'!D241</f>
        <v>493730</v>
      </c>
      <c r="AF78" s="379"/>
      <c r="AG78" s="379"/>
      <c r="AH78" s="379"/>
      <c r="AI78" s="379"/>
      <c r="AJ78" s="379">
        <f>'[2]VTabeliBS'!E231+'[2]VTabeliBS'!E232+'[2]VTabeliBS'!E240+'[2]VTabeliBS'!E241</f>
        <v>393528</v>
      </c>
      <c r="AK78" s="379"/>
      <c r="AL78" s="379"/>
      <c r="AM78" s="379"/>
      <c r="AN78" s="379"/>
    </row>
    <row r="79" spans="1:40" ht="12.75">
      <c r="A79" s="369">
        <v>51</v>
      </c>
      <c r="B79" s="370"/>
      <c r="C79" s="378" t="s">
        <v>615</v>
      </c>
      <c r="D79" s="378"/>
      <c r="E79" s="378"/>
      <c r="F79" s="378"/>
      <c r="G79" s="378"/>
      <c r="H79" s="378"/>
      <c r="I79" s="378"/>
      <c r="J79" s="378"/>
      <c r="K79" s="378"/>
      <c r="L79" s="378"/>
      <c r="M79" s="378"/>
      <c r="N79" s="378"/>
      <c r="O79" s="378"/>
      <c r="P79" s="378"/>
      <c r="Q79" s="378"/>
      <c r="R79" s="378"/>
      <c r="S79" s="378"/>
      <c r="T79" s="378"/>
      <c r="U79" s="378"/>
      <c r="V79" s="378"/>
      <c r="W79" s="378"/>
      <c r="X79" s="378"/>
      <c r="Y79" s="374" t="s">
        <v>616</v>
      </c>
      <c r="Z79" s="375"/>
      <c r="AA79" s="376"/>
      <c r="AB79" s="369"/>
      <c r="AC79" s="371"/>
      <c r="AD79" s="370"/>
      <c r="AE79" s="379">
        <f>'[2]VTabeliBS'!D235+'[2]VTabeliBS'!D236+'[2]VTabeliBS'!D237+'[2]VTabeliBS'!D244+'[2]VTabeliBS'!D245+'[2]VTabeliBS'!D246</f>
        <v>116831</v>
      </c>
      <c r="AF79" s="379"/>
      <c r="AG79" s="379"/>
      <c r="AH79" s="379"/>
      <c r="AI79" s="379"/>
      <c r="AJ79" s="379">
        <f>'[2]VTabeliBS'!E235+'[2]VTabeliBS'!E236+'[2]VTabeliBS'!E237+'[2]VTabeliBS'!E244+'[2]VTabeliBS'!E245+'[2]VTabeliBS'!E246</f>
        <v>121666</v>
      </c>
      <c r="AK79" s="379"/>
      <c r="AL79" s="379"/>
      <c r="AM79" s="379"/>
      <c r="AN79" s="379"/>
    </row>
    <row r="80" spans="1:40" ht="12.75">
      <c r="A80" s="369">
        <v>52</v>
      </c>
      <c r="B80" s="370"/>
      <c r="C80" s="352" t="s">
        <v>617</v>
      </c>
      <c r="D80" s="352"/>
      <c r="E80" s="352"/>
      <c r="F80" s="352"/>
      <c r="G80" s="352"/>
      <c r="H80" s="352"/>
      <c r="I80" s="352"/>
      <c r="J80" s="352"/>
      <c r="K80" s="352"/>
      <c r="L80" s="352"/>
      <c r="M80" s="352"/>
      <c r="N80" s="352"/>
      <c r="O80" s="352"/>
      <c r="P80" s="352"/>
      <c r="Q80" s="352"/>
      <c r="R80" s="352"/>
      <c r="S80" s="352"/>
      <c r="T80" s="352"/>
      <c r="U80" s="352"/>
      <c r="V80" s="352"/>
      <c r="W80" s="352"/>
      <c r="X80" s="352"/>
      <c r="Y80" s="374" t="s">
        <v>618</v>
      </c>
      <c r="Z80" s="375"/>
      <c r="AA80" s="376"/>
      <c r="AB80" s="369">
        <v>12</v>
      </c>
      <c r="AC80" s="371"/>
      <c r="AD80" s="370"/>
      <c r="AE80" s="377">
        <f>AE81+AE82</f>
        <v>230570</v>
      </c>
      <c r="AF80" s="377"/>
      <c r="AG80" s="377"/>
      <c r="AH80" s="377"/>
      <c r="AI80" s="377"/>
      <c r="AJ80" s="377">
        <f>AJ81+AJ82</f>
        <v>438016</v>
      </c>
      <c r="AK80" s="377"/>
      <c r="AL80" s="377"/>
      <c r="AM80" s="377"/>
      <c r="AN80" s="377"/>
    </row>
    <row r="81" spans="1:40" ht="12.75">
      <c r="A81" s="369" t="s">
        <v>619</v>
      </c>
      <c r="B81" s="370"/>
      <c r="C81" s="378" t="s">
        <v>620</v>
      </c>
      <c r="D81" s="378"/>
      <c r="E81" s="378"/>
      <c r="F81" s="378"/>
      <c r="G81" s="378"/>
      <c r="H81" s="378"/>
      <c r="I81" s="378"/>
      <c r="J81" s="378"/>
      <c r="K81" s="378"/>
      <c r="L81" s="378"/>
      <c r="M81" s="378"/>
      <c r="N81" s="378"/>
      <c r="O81" s="378"/>
      <c r="P81" s="378"/>
      <c r="Q81" s="378"/>
      <c r="R81" s="378"/>
      <c r="S81" s="378"/>
      <c r="T81" s="378"/>
      <c r="U81" s="378"/>
      <c r="V81" s="378"/>
      <c r="W81" s="378"/>
      <c r="X81" s="378"/>
      <c r="Y81" s="374" t="s">
        <v>621</v>
      </c>
      <c r="Z81" s="375"/>
      <c r="AA81" s="376"/>
      <c r="AB81" s="369"/>
      <c r="AC81" s="371"/>
      <c r="AD81" s="370"/>
      <c r="AE81" s="379">
        <f>'[2]VTabeliBS'!D253+'[2]VTabeliBS'!D254+'[2]VTabeliBS'!D255+'[2]VTabeliBS'!D256+'[2]VTabeliBS'!D257+'[2]VTabeliBS'!D258+'[2]VTabeliBS'!D261</f>
        <v>230570</v>
      </c>
      <c r="AF81" s="379"/>
      <c r="AG81" s="379"/>
      <c r="AH81" s="379"/>
      <c r="AI81" s="379"/>
      <c r="AJ81" s="379">
        <f>'[2]VTabeliBS'!E253+'[2]VTabeliBS'!E254+'[2]VTabeliBS'!E255+'[2]VTabeliBS'!E256+'[2]VTabeliBS'!E257+'[2]VTabeliBS'!E258+'[2]VTabeliBS'!E261</f>
        <v>228625</v>
      </c>
      <c r="AK81" s="379"/>
      <c r="AL81" s="379"/>
      <c r="AM81" s="379"/>
      <c r="AN81" s="379"/>
    </row>
    <row r="82" spans="1:40" ht="12.75">
      <c r="A82" s="369" t="s">
        <v>622</v>
      </c>
      <c r="B82" s="370"/>
      <c r="C82" s="378" t="s">
        <v>623</v>
      </c>
      <c r="D82" s="378"/>
      <c r="E82" s="378"/>
      <c r="F82" s="378"/>
      <c r="G82" s="378"/>
      <c r="H82" s="378"/>
      <c r="I82" s="378"/>
      <c r="J82" s="378"/>
      <c r="K82" s="378"/>
      <c r="L82" s="378"/>
      <c r="M82" s="378"/>
      <c r="N82" s="378"/>
      <c r="O82" s="378"/>
      <c r="P82" s="378"/>
      <c r="Q82" s="378"/>
      <c r="R82" s="378"/>
      <c r="S82" s="378"/>
      <c r="T82" s="378"/>
      <c r="U82" s="378"/>
      <c r="V82" s="378"/>
      <c r="W82" s="378"/>
      <c r="X82" s="378"/>
      <c r="Y82" s="374" t="s">
        <v>624</v>
      </c>
      <c r="Z82" s="375"/>
      <c r="AA82" s="376"/>
      <c r="AB82" s="369"/>
      <c r="AC82" s="371"/>
      <c r="AD82" s="370"/>
      <c r="AE82" s="379">
        <f>'[2]VTabeliBS'!D259+'[2]VTabeliBS'!D260+'[2]VTabeliBS'!D262</f>
        <v>0</v>
      </c>
      <c r="AF82" s="379"/>
      <c r="AG82" s="379"/>
      <c r="AH82" s="379"/>
      <c r="AI82" s="379"/>
      <c r="AJ82" s="379">
        <f>'[2]VTabeliBS'!E259+'[2]VTabeliBS'!E260+'[2]VTabeliBS'!E262</f>
        <v>209391</v>
      </c>
      <c r="AK82" s="379"/>
      <c r="AL82" s="379"/>
      <c r="AM82" s="379"/>
      <c r="AN82" s="379"/>
    </row>
    <row r="83" spans="1:40" ht="12.75">
      <c r="A83" s="369">
        <v>53</v>
      </c>
      <c r="B83" s="370"/>
      <c r="C83" s="352" t="s">
        <v>625</v>
      </c>
      <c r="D83" s="352"/>
      <c r="E83" s="352"/>
      <c r="F83" s="352"/>
      <c r="G83" s="352"/>
      <c r="H83" s="352"/>
      <c r="I83" s="352"/>
      <c r="J83" s="352"/>
      <c r="K83" s="352"/>
      <c r="L83" s="352"/>
      <c r="M83" s="352"/>
      <c r="N83" s="352"/>
      <c r="O83" s="352"/>
      <c r="P83" s="352"/>
      <c r="Q83" s="352"/>
      <c r="R83" s="352"/>
      <c r="S83" s="352"/>
      <c r="T83" s="352"/>
      <c r="U83" s="352"/>
      <c r="V83" s="352"/>
      <c r="W83" s="352"/>
      <c r="X83" s="352"/>
      <c r="Y83" s="374" t="s">
        <v>626</v>
      </c>
      <c r="Z83" s="375"/>
      <c r="AA83" s="376"/>
      <c r="AB83" s="369"/>
      <c r="AC83" s="371"/>
      <c r="AD83" s="370"/>
      <c r="AE83" s="379">
        <f>'[2]VTabeliBS'!D277</f>
        <v>584300</v>
      </c>
      <c r="AF83" s="379"/>
      <c r="AG83" s="379"/>
      <c r="AH83" s="379"/>
      <c r="AI83" s="379"/>
      <c r="AJ83" s="379">
        <f>'[2]VTabeliBS'!E277</f>
        <v>556764</v>
      </c>
      <c r="AK83" s="379"/>
      <c r="AL83" s="379"/>
      <c r="AM83" s="379"/>
      <c r="AN83" s="379"/>
    </row>
    <row r="84" spans="1:40" ht="12.75">
      <c r="A84" s="369">
        <v>54</v>
      </c>
      <c r="B84" s="370"/>
      <c r="C84" s="354" t="s">
        <v>627</v>
      </c>
      <c r="D84" s="354"/>
      <c r="E84" s="354"/>
      <c r="F84" s="354"/>
      <c r="G84" s="354"/>
      <c r="H84" s="354"/>
      <c r="I84" s="354"/>
      <c r="J84" s="354"/>
      <c r="K84" s="354"/>
      <c r="L84" s="354"/>
      <c r="M84" s="354"/>
      <c r="N84" s="354"/>
      <c r="O84" s="354"/>
      <c r="P84" s="354"/>
      <c r="Q84" s="354"/>
      <c r="R84" s="354"/>
      <c r="S84" s="354"/>
      <c r="T84" s="354"/>
      <c r="U84" s="354"/>
      <c r="V84" s="354"/>
      <c r="W84" s="354"/>
      <c r="X84" s="354"/>
      <c r="Y84" s="374" t="s">
        <v>628</v>
      </c>
      <c r="Z84" s="375"/>
      <c r="AA84" s="376"/>
      <c r="AB84" s="369"/>
      <c r="AC84" s="371"/>
      <c r="AD84" s="370"/>
      <c r="AE84" s="377">
        <f>AE22+AE56+AE57+AE65+AE83</f>
        <v>9830285</v>
      </c>
      <c r="AF84" s="377"/>
      <c r="AG84" s="377"/>
      <c r="AH84" s="377"/>
      <c r="AI84" s="377"/>
      <c r="AJ84" s="377">
        <f>AJ22+AJ56+AJ57+AJ65+AJ83</f>
        <v>10058224</v>
      </c>
      <c r="AK84" s="377"/>
      <c r="AL84" s="377"/>
      <c r="AM84" s="377"/>
      <c r="AN84" s="377"/>
    </row>
    <row r="85" spans="1:40" ht="12.75">
      <c r="A85" s="369">
        <v>55</v>
      </c>
      <c r="B85" s="370"/>
      <c r="C85" s="382" t="s">
        <v>629</v>
      </c>
      <c r="D85" s="382"/>
      <c r="E85" s="382"/>
      <c r="F85" s="382"/>
      <c r="G85" s="382"/>
      <c r="H85" s="382"/>
      <c r="I85" s="382"/>
      <c r="J85" s="382"/>
      <c r="K85" s="382"/>
      <c r="L85" s="382"/>
      <c r="M85" s="382"/>
      <c r="N85" s="382"/>
      <c r="O85" s="382"/>
      <c r="P85" s="382"/>
      <c r="Q85" s="382"/>
      <c r="R85" s="382"/>
      <c r="S85" s="382"/>
      <c r="T85" s="382"/>
      <c r="U85" s="382"/>
      <c r="V85" s="382"/>
      <c r="W85" s="382"/>
      <c r="X85" s="382"/>
      <c r="Y85" s="374" t="s">
        <v>630</v>
      </c>
      <c r="Z85" s="375"/>
      <c r="AA85" s="376"/>
      <c r="AB85" s="369"/>
      <c r="AC85" s="371"/>
      <c r="AD85" s="370"/>
      <c r="AE85" s="379"/>
      <c r="AF85" s="379"/>
      <c r="AG85" s="379"/>
      <c r="AH85" s="379"/>
      <c r="AI85" s="379"/>
      <c r="AJ85" s="379"/>
      <c r="AK85" s="379"/>
      <c r="AL85" s="379"/>
      <c r="AM85" s="379"/>
      <c r="AN85" s="379"/>
    </row>
    <row r="86" spans="1:40" ht="12.75">
      <c r="A86" s="369">
        <v>56</v>
      </c>
      <c r="B86" s="370"/>
      <c r="C86" s="354" t="s">
        <v>631</v>
      </c>
      <c r="D86" s="354"/>
      <c r="E86" s="354"/>
      <c r="F86" s="354"/>
      <c r="G86" s="354"/>
      <c r="H86" s="354"/>
      <c r="I86" s="354"/>
      <c r="J86" s="354"/>
      <c r="K86" s="354"/>
      <c r="L86" s="354"/>
      <c r="M86" s="354"/>
      <c r="N86" s="354"/>
      <c r="O86" s="354"/>
      <c r="P86" s="354"/>
      <c r="Q86" s="354"/>
      <c r="R86" s="354"/>
      <c r="S86" s="354"/>
      <c r="T86" s="354"/>
      <c r="U86" s="354"/>
      <c r="V86" s="354"/>
      <c r="W86" s="354"/>
      <c r="X86" s="354"/>
      <c r="Y86" s="374" t="s">
        <v>632</v>
      </c>
      <c r="Z86" s="375"/>
      <c r="AA86" s="376"/>
      <c r="AB86" s="369"/>
      <c r="AC86" s="371"/>
      <c r="AD86" s="370"/>
      <c r="AE86" s="377">
        <f>AE87+AE88-AE89-AE90+AE91+AE92+AE96-AE97+AE98-AE99+AE101</f>
        <v>4859313</v>
      </c>
      <c r="AF86" s="377"/>
      <c r="AG86" s="377"/>
      <c r="AH86" s="377"/>
      <c r="AI86" s="377"/>
      <c r="AJ86" s="377">
        <f>AJ87+AJ88-AJ89-AJ90+AJ91+AJ92+AJ96-AJ97+AJ98-AJ99+AJ101</f>
        <v>4660170</v>
      </c>
      <c r="AK86" s="377"/>
      <c r="AL86" s="377"/>
      <c r="AM86" s="377"/>
      <c r="AN86" s="377"/>
    </row>
    <row r="87" spans="1:40" ht="12.75">
      <c r="A87" s="369">
        <v>57</v>
      </c>
      <c r="B87" s="370"/>
      <c r="C87" s="352" t="s">
        <v>633</v>
      </c>
      <c r="D87" s="352"/>
      <c r="E87" s="352"/>
      <c r="F87" s="352"/>
      <c r="G87" s="352"/>
      <c r="H87" s="352"/>
      <c r="I87" s="352"/>
      <c r="J87" s="352"/>
      <c r="K87" s="352"/>
      <c r="L87" s="352"/>
      <c r="M87" s="352"/>
      <c r="N87" s="352"/>
      <c r="O87" s="352"/>
      <c r="P87" s="352"/>
      <c r="Q87" s="352"/>
      <c r="R87" s="352"/>
      <c r="S87" s="352"/>
      <c r="T87" s="352"/>
      <c r="U87" s="352"/>
      <c r="V87" s="352"/>
      <c r="W87" s="352"/>
      <c r="X87" s="352"/>
      <c r="Y87" s="374" t="s">
        <v>634</v>
      </c>
      <c r="Z87" s="375"/>
      <c r="AA87" s="376"/>
      <c r="AB87" s="369">
        <v>13</v>
      </c>
      <c r="AC87" s="371"/>
      <c r="AD87" s="370"/>
      <c r="AE87" s="379">
        <f>-'[2]VTabeliBS'!D283</f>
        <v>932366</v>
      </c>
      <c r="AF87" s="379"/>
      <c r="AG87" s="379"/>
      <c r="AH87" s="379"/>
      <c r="AI87" s="379"/>
      <c r="AJ87" s="379">
        <f>-'[2]VTabeliBS'!E283</f>
        <v>932366</v>
      </c>
      <c r="AK87" s="379"/>
      <c r="AL87" s="379"/>
      <c r="AM87" s="379"/>
      <c r="AN87" s="379"/>
    </row>
    <row r="88" spans="1:40" ht="12.75">
      <c r="A88" s="369">
        <v>58</v>
      </c>
      <c r="B88" s="370"/>
      <c r="C88" s="352" t="s">
        <v>635</v>
      </c>
      <c r="D88" s="352"/>
      <c r="E88" s="352"/>
      <c r="F88" s="352"/>
      <c r="G88" s="352"/>
      <c r="H88" s="352"/>
      <c r="I88" s="352"/>
      <c r="J88" s="352"/>
      <c r="K88" s="352"/>
      <c r="L88" s="352"/>
      <c r="M88" s="352"/>
      <c r="N88" s="352"/>
      <c r="O88" s="352"/>
      <c r="P88" s="352"/>
      <c r="Q88" s="352"/>
      <c r="R88" s="352"/>
      <c r="S88" s="352"/>
      <c r="T88" s="352"/>
      <c r="U88" s="352"/>
      <c r="V88" s="352"/>
      <c r="W88" s="352"/>
      <c r="X88" s="352"/>
      <c r="Y88" s="374" t="s">
        <v>636</v>
      </c>
      <c r="Z88" s="375"/>
      <c r="AA88" s="376"/>
      <c r="AB88" s="369"/>
      <c r="AC88" s="371"/>
      <c r="AD88" s="370"/>
      <c r="AE88" s="379">
        <f>-'[2]VTabeliBS'!D286-'[2]VTabeliBS'!D287-'[2]VTabeliBS'!D288</f>
        <v>51895</v>
      </c>
      <c r="AF88" s="379"/>
      <c r="AG88" s="379"/>
      <c r="AH88" s="379"/>
      <c r="AI88" s="379"/>
      <c r="AJ88" s="379">
        <f>-'[2]VTabeliBS'!E286-'[2]VTabeliBS'!E287-'[2]VTabeliBS'!E288</f>
        <v>51895</v>
      </c>
      <c r="AK88" s="379"/>
      <c r="AL88" s="379"/>
      <c r="AM88" s="379"/>
      <c r="AN88" s="379"/>
    </row>
    <row r="89" spans="1:40" ht="12.75">
      <c r="A89" s="369">
        <v>59</v>
      </c>
      <c r="B89" s="370"/>
      <c r="C89" s="352" t="s">
        <v>637</v>
      </c>
      <c r="D89" s="352"/>
      <c r="E89" s="352"/>
      <c r="F89" s="352"/>
      <c r="G89" s="352"/>
      <c r="H89" s="352"/>
      <c r="I89" s="352"/>
      <c r="J89" s="352"/>
      <c r="K89" s="352"/>
      <c r="L89" s="352"/>
      <c r="M89" s="352"/>
      <c r="N89" s="352"/>
      <c r="O89" s="352"/>
      <c r="P89" s="352"/>
      <c r="Q89" s="352"/>
      <c r="R89" s="352"/>
      <c r="S89" s="352"/>
      <c r="T89" s="352"/>
      <c r="U89" s="352"/>
      <c r="V89" s="352"/>
      <c r="W89" s="352"/>
      <c r="X89" s="352"/>
      <c r="Y89" s="374" t="s">
        <v>638</v>
      </c>
      <c r="Z89" s="375"/>
      <c r="AA89" s="376"/>
      <c r="AB89" s="369"/>
      <c r="AC89" s="371"/>
      <c r="AD89" s="370"/>
      <c r="AE89" s="379">
        <f>'[2]VTabeliBS'!D285</f>
        <v>148097</v>
      </c>
      <c r="AF89" s="379"/>
      <c r="AG89" s="379"/>
      <c r="AH89" s="379"/>
      <c r="AI89" s="379"/>
      <c r="AJ89" s="379">
        <f>'[2]VTabeliBS'!E285</f>
        <v>148097</v>
      </c>
      <c r="AK89" s="379"/>
      <c r="AL89" s="379"/>
      <c r="AM89" s="379"/>
      <c r="AN89" s="379"/>
    </row>
    <row r="90" spans="1:40" ht="12.75">
      <c r="A90" s="369">
        <v>60</v>
      </c>
      <c r="B90" s="370"/>
      <c r="C90" s="352" t="s">
        <v>639</v>
      </c>
      <c r="D90" s="352"/>
      <c r="E90" s="352"/>
      <c r="F90" s="352"/>
      <c r="G90" s="352"/>
      <c r="H90" s="352"/>
      <c r="I90" s="352"/>
      <c r="J90" s="352"/>
      <c r="K90" s="352"/>
      <c r="L90" s="352"/>
      <c r="M90" s="352"/>
      <c r="N90" s="352"/>
      <c r="O90" s="352"/>
      <c r="P90" s="352"/>
      <c r="Q90" s="352"/>
      <c r="R90" s="352"/>
      <c r="S90" s="352"/>
      <c r="T90" s="352"/>
      <c r="U90" s="352"/>
      <c r="V90" s="352"/>
      <c r="W90" s="352"/>
      <c r="X90" s="352"/>
      <c r="Y90" s="374" t="s">
        <v>640</v>
      </c>
      <c r="Z90" s="375"/>
      <c r="AA90" s="376"/>
      <c r="AB90" s="369"/>
      <c r="AC90" s="371"/>
      <c r="AD90" s="370"/>
      <c r="AE90" s="379">
        <f>'[2]VTabeliBS'!D284</f>
        <v>0</v>
      </c>
      <c r="AF90" s="379"/>
      <c r="AG90" s="379"/>
      <c r="AH90" s="379"/>
      <c r="AI90" s="379"/>
      <c r="AJ90" s="379">
        <f>'[2]VTabeliBS'!E284</f>
        <v>0</v>
      </c>
      <c r="AK90" s="379"/>
      <c r="AL90" s="379"/>
      <c r="AM90" s="379"/>
      <c r="AN90" s="379"/>
    </row>
    <row r="91" spans="1:40" ht="12.75">
      <c r="A91" s="369">
        <v>61</v>
      </c>
      <c r="B91" s="370"/>
      <c r="C91" s="352" t="s">
        <v>641</v>
      </c>
      <c r="D91" s="352"/>
      <c r="E91" s="352"/>
      <c r="F91" s="352"/>
      <c r="G91" s="352"/>
      <c r="H91" s="352"/>
      <c r="I91" s="352"/>
      <c r="J91" s="352"/>
      <c r="K91" s="352"/>
      <c r="L91" s="352"/>
      <c r="M91" s="352"/>
      <c r="N91" s="352"/>
      <c r="O91" s="352"/>
      <c r="P91" s="352"/>
      <c r="Q91" s="352"/>
      <c r="R91" s="352"/>
      <c r="S91" s="352"/>
      <c r="T91" s="352"/>
      <c r="U91" s="352"/>
      <c r="V91" s="352"/>
      <c r="W91" s="352"/>
      <c r="X91" s="352"/>
      <c r="Y91" s="374" t="s">
        <v>642</v>
      </c>
      <c r="Z91" s="375"/>
      <c r="AA91" s="376"/>
      <c r="AB91" s="369"/>
      <c r="AC91" s="371"/>
      <c r="AD91" s="370"/>
      <c r="AE91" s="379">
        <f>-'[2]VTabeliBS'!D289-'[2]VTabeliBS'!D290-'[2]VTabeliBS'!D291-'[2]VTabeliBS'!D292-'[2]VTabeliBS'!D293-'[2]VTabeliBS'!D294</f>
        <v>160007</v>
      </c>
      <c r="AF91" s="379"/>
      <c r="AG91" s="379"/>
      <c r="AH91" s="379"/>
      <c r="AI91" s="379"/>
      <c r="AJ91" s="379">
        <f>-'[2]VTabeliBS'!E289-'[2]VTabeliBS'!E290-'[2]VTabeliBS'!E291-'[2]VTabeliBS'!E292-'[2]VTabeliBS'!E293-'[2]VTabeliBS'!E294</f>
        <v>13055</v>
      </c>
      <c r="AK91" s="379"/>
      <c r="AL91" s="379"/>
      <c r="AM91" s="379"/>
      <c r="AN91" s="379"/>
    </row>
    <row r="92" spans="1:40" ht="12.75">
      <c r="A92" s="369">
        <v>62</v>
      </c>
      <c r="B92" s="370"/>
      <c r="C92" s="352" t="s">
        <v>643</v>
      </c>
      <c r="D92" s="352"/>
      <c r="E92" s="352"/>
      <c r="F92" s="352"/>
      <c r="G92" s="352"/>
      <c r="H92" s="352"/>
      <c r="I92" s="352"/>
      <c r="J92" s="352"/>
      <c r="K92" s="352"/>
      <c r="L92" s="352"/>
      <c r="M92" s="352"/>
      <c r="N92" s="352"/>
      <c r="O92" s="352"/>
      <c r="P92" s="352"/>
      <c r="Q92" s="352"/>
      <c r="R92" s="352"/>
      <c r="S92" s="352"/>
      <c r="T92" s="352"/>
      <c r="U92" s="352"/>
      <c r="V92" s="352"/>
      <c r="W92" s="352"/>
      <c r="X92" s="352"/>
      <c r="Y92" s="374" t="s">
        <v>644</v>
      </c>
      <c r="Z92" s="375"/>
      <c r="AA92" s="376"/>
      <c r="AB92" s="369"/>
      <c r="AC92" s="371"/>
      <c r="AD92" s="370"/>
      <c r="AE92" s="377">
        <f>SUM(AE93:AE95)</f>
        <v>2054358</v>
      </c>
      <c r="AF92" s="377"/>
      <c r="AG92" s="377"/>
      <c r="AH92" s="377"/>
      <c r="AI92" s="377"/>
      <c r="AJ92" s="377">
        <f>SUM(AJ93:AJ95)</f>
        <v>1939019</v>
      </c>
      <c r="AK92" s="377"/>
      <c r="AL92" s="377"/>
      <c r="AM92" s="377"/>
      <c r="AN92" s="377"/>
    </row>
    <row r="93" spans="1:40" ht="12.75">
      <c r="A93" s="369">
        <v>63</v>
      </c>
      <c r="B93" s="370"/>
      <c r="C93" s="378" t="s">
        <v>645</v>
      </c>
      <c r="D93" s="378"/>
      <c r="E93" s="378"/>
      <c r="F93" s="378"/>
      <c r="G93" s="378"/>
      <c r="H93" s="378"/>
      <c r="I93" s="378"/>
      <c r="J93" s="378"/>
      <c r="K93" s="378"/>
      <c r="L93" s="378"/>
      <c r="M93" s="378"/>
      <c r="N93" s="378"/>
      <c r="O93" s="378"/>
      <c r="P93" s="378"/>
      <c r="Q93" s="378"/>
      <c r="R93" s="378"/>
      <c r="S93" s="378"/>
      <c r="T93" s="378"/>
      <c r="U93" s="378"/>
      <c r="V93" s="378"/>
      <c r="W93" s="378"/>
      <c r="X93" s="378"/>
      <c r="Y93" s="374" t="s">
        <v>646</v>
      </c>
      <c r="Z93" s="375"/>
      <c r="AA93" s="376"/>
      <c r="AB93" s="369"/>
      <c r="AC93" s="371"/>
      <c r="AD93" s="370"/>
      <c r="AE93" s="379">
        <f>-'[2]VTabeliBS'!D308</f>
        <v>217481</v>
      </c>
      <c r="AF93" s="379"/>
      <c r="AG93" s="379"/>
      <c r="AH93" s="379"/>
      <c r="AI93" s="379"/>
      <c r="AJ93" s="379">
        <f>-'[2]VTabeliBS'!E308</f>
        <v>217481</v>
      </c>
      <c r="AK93" s="379"/>
      <c r="AL93" s="379"/>
      <c r="AM93" s="379"/>
      <c r="AN93" s="379"/>
    </row>
    <row r="94" spans="1:40" ht="12.75">
      <c r="A94" s="369">
        <v>64</v>
      </c>
      <c r="B94" s="370"/>
      <c r="C94" s="378" t="s">
        <v>647</v>
      </c>
      <c r="D94" s="378"/>
      <c r="E94" s="378"/>
      <c r="F94" s="378"/>
      <c r="G94" s="378"/>
      <c r="H94" s="378"/>
      <c r="I94" s="378"/>
      <c r="J94" s="378"/>
      <c r="K94" s="378"/>
      <c r="L94" s="378"/>
      <c r="M94" s="378"/>
      <c r="N94" s="378"/>
      <c r="O94" s="378"/>
      <c r="P94" s="378"/>
      <c r="Q94" s="378"/>
      <c r="R94" s="378"/>
      <c r="S94" s="378"/>
      <c r="T94" s="378"/>
      <c r="U94" s="378"/>
      <c r="V94" s="378"/>
      <c r="W94" s="378"/>
      <c r="X94" s="378"/>
      <c r="Y94" s="374" t="s">
        <v>648</v>
      </c>
      <c r="Z94" s="375"/>
      <c r="AA94" s="376"/>
      <c r="AB94" s="369"/>
      <c r="AC94" s="371"/>
      <c r="AD94" s="370"/>
      <c r="AE94" s="379">
        <f>-'[2]VTabeliBS'!D309</f>
        <v>1774713</v>
      </c>
      <c r="AF94" s="379"/>
      <c r="AG94" s="379"/>
      <c r="AH94" s="379"/>
      <c r="AI94" s="379"/>
      <c r="AJ94" s="379">
        <f>-'[2]VTabeliBS'!E309</f>
        <v>1659374</v>
      </c>
      <c r="AK94" s="379"/>
      <c r="AL94" s="379"/>
      <c r="AM94" s="379"/>
      <c r="AN94" s="379"/>
    </row>
    <row r="95" spans="1:40" ht="12.75">
      <c r="A95" s="369">
        <v>65</v>
      </c>
      <c r="B95" s="370"/>
      <c r="C95" s="378" t="s">
        <v>649</v>
      </c>
      <c r="D95" s="378"/>
      <c r="E95" s="378"/>
      <c r="F95" s="378"/>
      <c r="G95" s="378"/>
      <c r="H95" s="378"/>
      <c r="I95" s="378"/>
      <c r="J95" s="378"/>
      <c r="K95" s="378"/>
      <c r="L95" s="378"/>
      <c r="M95" s="378"/>
      <c r="N95" s="378"/>
      <c r="O95" s="378"/>
      <c r="P95" s="378"/>
      <c r="Q95" s="378"/>
      <c r="R95" s="378"/>
      <c r="S95" s="378"/>
      <c r="T95" s="378"/>
      <c r="U95" s="378"/>
      <c r="V95" s="378"/>
      <c r="W95" s="378"/>
      <c r="X95" s="378"/>
      <c r="Y95" s="374" t="s">
        <v>650</v>
      </c>
      <c r="Z95" s="375"/>
      <c r="AA95" s="376"/>
      <c r="AB95" s="369"/>
      <c r="AC95" s="371"/>
      <c r="AD95" s="370"/>
      <c r="AE95" s="379">
        <f>-'[2]VTabeliBS'!D310</f>
        <v>62164</v>
      </c>
      <c r="AF95" s="379"/>
      <c r="AG95" s="379"/>
      <c r="AH95" s="379"/>
      <c r="AI95" s="379"/>
      <c r="AJ95" s="379">
        <f>-'[2]VTabeliBS'!E310</f>
        <v>62164</v>
      </c>
      <c r="AK95" s="379"/>
      <c r="AL95" s="379"/>
      <c r="AM95" s="379"/>
      <c r="AN95" s="379"/>
    </row>
    <row r="96" spans="1:40" ht="12.75">
      <c r="A96" s="369">
        <v>66</v>
      </c>
      <c r="B96" s="370"/>
      <c r="C96" s="352" t="s">
        <v>651</v>
      </c>
      <c r="D96" s="352"/>
      <c r="E96" s="352"/>
      <c r="F96" s="352"/>
      <c r="G96" s="352"/>
      <c r="H96" s="352"/>
      <c r="I96" s="352"/>
      <c r="J96" s="352"/>
      <c r="K96" s="352"/>
      <c r="L96" s="352"/>
      <c r="M96" s="352"/>
      <c r="N96" s="352"/>
      <c r="O96" s="352"/>
      <c r="P96" s="352"/>
      <c r="Q96" s="352"/>
      <c r="R96" s="352"/>
      <c r="S96" s="352"/>
      <c r="T96" s="352"/>
      <c r="U96" s="352"/>
      <c r="V96" s="352"/>
      <c r="W96" s="352"/>
      <c r="X96" s="352"/>
      <c r="Y96" s="374" t="s">
        <v>652</v>
      </c>
      <c r="Z96" s="375"/>
      <c r="AA96" s="376"/>
      <c r="AB96" s="369"/>
      <c r="AC96" s="371"/>
      <c r="AD96" s="370"/>
      <c r="AE96" s="379">
        <f>-'[2]VTabeliBS'!D316</f>
        <v>975606</v>
      </c>
      <c r="AF96" s="379"/>
      <c r="AG96" s="379"/>
      <c r="AH96" s="379"/>
      <c r="AI96" s="379"/>
      <c r="AJ96" s="379">
        <f>-'[2]VTabeliBS'!E316</f>
        <v>975606</v>
      </c>
      <c r="AK96" s="379"/>
      <c r="AL96" s="379"/>
      <c r="AM96" s="379"/>
      <c r="AN96" s="379"/>
    </row>
    <row r="97" spans="1:40" ht="12.75">
      <c r="A97" s="369">
        <v>67</v>
      </c>
      <c r="B97" s="370"/>
      <c r="C97" s="352" t="s">
        <v>653</v>
      </c>
      <c r="D97" s="352"/>
      <c r="E97" s="352"/>
      <c r="F97" s="352"/>
      <c r="G97" s="352"/>
      <c r="H97" s="352"/>
      <c r="I97" s="352"/>
      <c r="J97" s="352"/>
      <c r="K97" s="352"/>
      <c r="L97" s="352"/>
      <c r="M97" s="352"/>
      <c r="N97" s="352"/>
      <c r="O97" s="352"/>
      <c r="P97" s="352"/>
      <c r="Q97" s="352"/>
      <c r="R97" s="352"/>
      <c r="S97" s="352"/>
      <c r="T97" s="352"/>
      <c r="U97" s="352"/>
      <c r="V97" s="352"/>
      <c r="W97" s="352"/>
      <c r="X97" s="352"/>
      <c r="Y97" s="374" t="s">
        <v>654</v>
      </c>
      <c r="Z97" s="375"/>
      <c r="AA97" s="376"/>
      <c r="AB97" s="369"/>
      <c r="AC97" s="371"/>
      <c r="AD97" s="370"/>
      <c r="AE97" s="379">
        <f>'[2]VTabeliBS'!D318</f>
        <v>0</v>
      </c>
      <c r="AF97" s="379"/>
      <c r="AG97" s="379"/>
      <c r="AH97" s="379"/>
      <c r="AI97" s="379"/>
      <c r="AJ97" s="379">
        <f>'[2]VTabeliBS'!E318</f>
        <v>0</v>
      </c>
      <c r="AK97" s="379"/>
      <c r="AL97" s="379"/>
      <c r="AM97" s="379"/>
      <c r="AN97" s="379"/>
    </row>
    <row r="98" spans="1:40" ht="12.75">
      <c r="A98" s="369">
        <v>68</v>
      </c>
      <c r="B98" s="370"/>
      <c r="C98" s="352" t="s">
        <v>655</v>
      </c>
      <c r="D98" s="352"/>
      <c r="E98" s="352"/>
      <c r="F98" s="352"/>
      <c r="G98" s="352"/>
      <c r="H98" s="352"/>
      <c r="I98" s="352"/>
      <c r="J98" s="352"/>
      <c r="K98" s="352"/>
      <c r="L98" s="352"/>
      <c r="M98" s="352"/>
      <c r="N98" s="352"/>
      <c r="O98" s="352"/>
      <c r="P98" s="352"/>
      <c r="Q98" s="352"/>
      <c r="R98" s="352"/>
      <c r="S98" s="352"/>
      <c r="T98" s="352"/>
      <c r="U98" s="352"/>
      <c r="V98" s="352"/>
      <c r="W98" s="352"/>
      <c r="X98" s="352"/>
      <c r="Y98" s="374" t="s">
        <v>656</v>
      </c>
      <c r="Z98" s="375"/>
      <c r="AA98" s="376"/>
      <c r="AB98" s="369"/>
      <c r="AC98" s="371"/>
      <c r="AD98" s="370"/>
      <c r="AE98" s="379">
        <f>-'[2]VTabeliBS'!D317</f>
        <v>833178</v>
      </c>
      <c r="AF98" s="379"/>
      <c r="AG98" s="379"/>
      <c r="AH98" s="379"/>
      <c r="AI98" s="379"/>
      <c r="AJ98" s="379">
        <f>-'[2]VTabeliBS'!E317</f>
        <v>896326</v>
      </c>
      <c r="AK98" s="379"/>
      <c r="AL98" s="379"/>
      <c r="AM98" s="379"/>
      <c r="AN98" s="379"/>
    </row>
    <row r="99" spans="1:40" ht="12.75">
      <c r="A99" s="369">
        <v>69</v>
      </c>
      <c r="B99" s="370"/>
      <c r="C99" s="352" t="s">
        <v>657</v>
      </c>
      <c r="D99" s="352"/>
      <c r="E99" s="352"/>
      <c r="F99" s="352"/>
      <c r="G99" s="352"/>
      <c r="H99" s="352"/>
      <c r="I99" s="352"/>
      <c r="J99" s="352"/>
      <c r="K99" s="352"/>
      <c r="L99" s="352"/>
      <c r="M99" s="352"/>
      <c r="N99" s="352"/>
      <c r="O99" s="352"/>
      <c r="P99" s="352"/>
      <c r="Q99" s="352"/>
      <c r="R99" s="352"/>
      <c r="S99" s="352"/>
      <c r="T99" s="352"/>
      <c r="U99" s="352"/>
      <c r="V99" s="352"/>
      <c r="W99" s="352"/>
      <c r="X99" s="352"/>
      <c r="Y99" s="374" t="s">
        <v>658</v>
      </c>
      <c r="Z99" s="375"/>
      <c r="AA99" s="376"/>
      <c r="AB99" s="369"/>
      <c r="AC99" s="371"/>
      <c r="AD99" s="370"/>
      <c r="AE99" s="379">
        <f>'[2]VTabeliBS'!D319</f>
        <v>0</v>
      </c>
      <c r="AF99" s="379"/>
      <c r="AG99" s="379"/>
      <c r="AH99" s="379"/>
      <c r="AI99" s="379"/>
      <c r="AJ99" s="379">
        <f>'[2]VTabeliBS'!E319</f>
        <v>0</v>
      </c>
      <c r="AK99" s="379"/>
      <c r="AL99" s="379"/>
      <c r="AM99" s="379"/>
      <c r="AN99" s="379"/>
    </row>
    <row r="100" spans="1:40" ht="12.75">
      <c r="A100" s="369">
        <v>70</v>
      </c>
      <c r="B100" s="370"/>
      <c r="C100" s="352" t="s">
        <v>659</v>
      </c>
      <c r="D100" s="352"/>
      <c r="E100" s="352"/>
      <c r="F100" s="352"/>
      <c r="G100" s="352"/>
      <c r="H100" s="352"/>
      <c r="I100" s="352"/>
      <c r="J100" s="352"/>
      <c r="K100" s="352"/>
      <c r="L100" s="352"/>
      <c r="M100" s="352"/>
      <c r="N100" s="352"/>
      <c r="O100" s="352"/>
      <c r="P100" s="352"/>
      <c r="Q100" s="352"/>
      <c r="R100" s="352"/>
      <c r="S100" s="352"/>
      <c r="T100" s="352"/>
      <c r="U100" s="352"/>
      <c r="V100" s="352"/>
      <c r="W100" s="352"/>
      <c r="X100" s="352"/>
      <c r="Y100" s="374" t="s">
        <v>660</v>
      </c>
      <c r="Z100" s="375"/>
      <c r="AA100" s="376"/>
      <c r="AB100" s="369"/>
      <c r="AC100" s="371"/>
      <c r="AD100" s="370"/>
      <c r="AE100" s="379">
        <f>AE87+AE88-AE89-AE90+AE91+AE92+AE96+AE98-AE97-AE99</f>
        <v>4859313</v>
      </c>
      <c r="AF100" s="379"/>
      <c r="AG100" s="379"/>
      <c r="AH100" s="379"/>
      <c r="AI100" s="379"/>
      <c r="AJ100" s="379">
        <f>AJ87+AJ88-AJ89-AJ90+AJ91+AJ92+AJ96+AJ98-AJ97-AJ99</f>
        <v>4660170</v>
      </c>
      <c r="AK100" s="379"/>
      <c r="AL100" s="379"/>
      <c r="AM100" s="379"/>
      <c r="AN100" s="379"/>
    </row>
    <row r="101" spans="1:40" ht="12.75">
      <c r="A101" s="369">
        <v>71</v>
      </c>
      <c r="B101" s="370"/>
      <c r="C101" s="352" t="s">
        <v>661</v>
      </c>
      <c r="D101" s="352"/>
      <c r="E101" s="352"/>
      <c r="F101" s="352"/>
      <c r="G101" s="352"/>
      <c r="H101" s="352"/>
      <c r="I101" s="352"/>
      <c r="J101" s="352"/>
      <c r="K101" s="352"/>
      <c r="L101" s="352"/>
      <c r="M101" s="352"/>
      <c r="N101" s="352"/>
      <c r="O101" s="352"/>
      <c r="P101" s="352"/>
      <c r="Q101" s="352"/>
      <c r="R101" s="352"/>
      <c r="S101" s="352"/>
      <c r="T101" s="352"/>
      <c r="U101" s="352"/>
      <c r="V101" s="352"/>
      <c r="W101" s="352"/>
      <c r="X101" s="352"/>
      <c r="Y101" s="374" t="s">
        <v>662</v>
      </c>
      <c r="Z101" s="375"/>
      <c r="AA101" s="376"/>
      <c r="AB101" s="369"/>
      <c r="AC101" s="371"/>
      <c r="AD101" s="370"/>
      <c r="AE101" s="379">
        <f>-'[2]VTabeliBS'!D302</f>
        <v>0</v>
      </c>
      <c r="AF101" s="379"/>
      <c r="AG101" s="379"/>
      <c r="AH101" s="379"/>
      <c r="AI101" s="379"/>
      <c r="AJ101" s="379">
        <f>-'[2]VTabeliBS'!E302</f>
        <v>0</v>
      </c>
      <c r="AK101" s="379"/>
      <c r="AL101" s="379"/>
      <c r="AM101" s="379"/>
      <c r="AN101" s="379"/>
    </row>
    <row r="102" spans="1:40" ht="12.75">
      <c r="A102" s="369">
        <v>72</v>
      </c>
      <c r="B102" s="370"/>
      <c r="C102" s="354" t="s">
        <v>663</v>
      </c>
      <c r="D102" s="354"/>
      <c r="E102" s="354"/>
      <c r="F102" s="354"/>
      <c r="G102" s="354"/>
      <c r="H102" s="354"/>
      <c r="I102" s="354"/>
      <c r="J102" s="354"/>
      <c r="K102" s="354"/>
      <c r="L102" s="354"/>
      <c r="M102" s="354"/>
      <c r="N102" s="354"/>
      <c r="O102" s="354"/>
      <c r="P102" s="354"/>
      <c r="Q102" s="354"/>
      <c r="R102" s="354"/>
      <c r="S102" s="354"/>
      <c r="T102" s="354"/>
      <c r="U102" s="354"/>
      <c r="V102" s="354"/>
      <c r="W102" s="354"/>
      <c r="X102" s="354"/>
      <c r="Y102" s="374" t="s">
        <v>664</v>
      </c>
      <c r="Z102" s="375"/>
      <c r="AA102" s="376"/>
      <c r="AB102" s="369"/>
      <c r="AC102" s="371"/>
      <c r="AD102" s="370"/>
      <c r="AE102" s="377">
        <f>AE103+AE106+AE116</f>
        <v>3919027</v>
      </c>
      <c r="AF102" s="377"/>
      <c r="AG102" s="377"/>
      <c r="AH102" s="377"/>
      <c r="AI102" s="377"/>
      <c r="AJ102" s="377">
        <f>AJ103+AJ106+AJ116</f>
        <v>4194478</v>
      </c>
      <c r="AK102" s="377"/>
      <c r="AL102" s="377"/>
      <c r="AM102" s="377"/>
      <c r="AN102" s="377"/>
    </row>
    <row r="103" spans="1:40" ht="12.75">
      <c r="A103" s="369">
        <v>73</v>
      </c>
      <c r="B103" s="370"/>
      <c r="C103" s="352" t="s">
        <v>665</v>
      </c>
      <c r="D103" s="352"/>
      <c r="E103" s="352"/>
      <c r="F103" s="352"/>
      <c r="G103" s="352"/>
      <c r="H103" s="352"/>
      <c r="I103" s="352"/>
      <c r="J103" s="352"/>
      <c r="K103" s="352"/>
      <c r="L103" s="352"/>
      <c r="M103" s="352"/>
      <c r="N103" s="352"/>
      <c r="O103" s="352"/>
      <c r="P103" s="352"/>
      <c r="Q103" s="352"/>
      <c r="R103" s="352"/>
      <c r="S103" s="352"/>
      <c r="T103" s="352"/>
      <c r="U103" s="352"/>
      <c r="V103" s="352"/>
      <c r="W103" s="352"/>
      <c r="X103" s="352"/>
      <c r="Y103" s="374" t="s">
        <v>666</v>
      </c>
      <c r="Z103" s="375"/>
      <c r="AA103" s="376"/>
      <c r="AB103" s="369"/>
      <c r="AC103" s="371"/>
      <c r="AD103" s="370"/>
      <c r="AE103" s="377">
        <f>AE104+AE105</f>
        <v>37038</v>
      </c>
      <c r="AF103" s="377"/>
      <c r="AG103" s="377"/>
      <c r="AH103" s="377"/>
      <c r="AI103" s="377"/>
      <c r="AJ103" s="377">
        <f>AJ104+AJ105</f>
        <v>228430</v>
      </c>
      <c r="AK103" s="377"/>
      <c r="AL103" s="377"/>
      <c r="AM103" s="377"/>
      <c r="AN103" s="377"/>
    </row>
    <row r="104" spans="1:40" ht="12.75">
      <c r="A104" s="369">
        <v>74</v>
      </c>
      <c r="B104" s="370"/>
      <c r="C104" s="353" t="s">
        <v>667</v>
      </c>
      <c r="D104" s="353"/>
      <c r="E104" s="353"/>
      <c r="F104" s="353"/>
      <c r="G104" s="353"/>
      <c r="H104" s="353"/>
      <c r="I104" s="353"/>
      <c r="J104" s="353"/>
      <c r="K104" s="353"/>
      <c r="L104" s="353"/>
      <c r="M104" s="353"/>
      <c r="N104" s="353"/>
      <c r="O104" s="353"/>
      <c r="P104" s="353"/>
      <c r="Q104" s="353"/>
      <c r="R104" s="353"/>
      <c r="S104" s="353"/>
      <c r="T104" s="353"/>
      <c r="U104" s="353"/>
      <c r="V104" s="353"/>
      <c r="W104" s="353"/>
      <c r="X104" s="353"/>
      <c r="Y104" s="374" t="s">
        <v>668</v>
      </c>
      <c r="Z104" s="375"/>
      <c r="AA104" s="376"/>
      <c r="AB104" s="369"/>
      <c r="AC104" s="371"/>
      <c r="AD104" s="370"/>
      <c r="AE104" s="379">
        <f>-'[2]VTabeliBS'!D329</f>
        <v>0</v>
      </c>
      <c r="AF104" s="379"/>
      <c r="AG104" s="379"/>
      <c r="AH104" s="379"/>
      <c r="AI104" s="379"/>
      <c r="AJ104" s="379">
        <f>-'[2]VTabeliBS'!E329</f>
        <v>0</v>
      </c>
      <c r="AK104" s="379"/>
      <c r="AL104" s="379"/>
      <c r="AM104" s="379"/>
      <c r="AN104" s="379"/>
    </row>
    <row r="105" spans="1:40" ht="12.75">
      <c r="A105" s="369">
        <v>75</v>
      </c>
      <c r="B105" s="370"/>
      <c r="C105" s="353" t="s">
        <v>669</v>
      </c>
      <c r="D105" s="353"/>
      <c r="E105" s="353"/>
      <c r="F105" s="353"/>
      <c r="G105" s="353"/>
      <c r="H105" s="353"/>
      <c r="I105" s="353"/>
      <c r="J105" s="353"/>
      <c r="K105" s="353"/>
      <c r="L105" s="353"/>
      <c r="M105" s="353"/>
      <c r="N105" s="353"/>
      <c r="O105" s="353"/>
      <c r="P105" s="353"/>
      <c r="Q105" s="353"/>
      <c r="R105" s="353"/>
      <c r="S105" s="353"/>
      <c r="T105" s="353"/>
      <c r="U105" s="353"/>
      <c r="V105" s="353"/>
      <c r="W105" s="353"/>
      <c r="X105" s="353"/>
      <c r="Y105" s="374" t="s">
        <v>670</v>
      </c>
      <c r="Z105" s="375"/>
      <c r="AA105" s="376"/>
      <c r="AB105" s="369"/>
      <c r="AC105" s="371"/>
      <c r="AD105" s="370"/>
      <c r="AE105" s="379">
        <f>-'[2]VTabeliBS'!D326-'[2]VTabeliBS'!D327-'[2]VTabeliBS'!D328-'[2]VTabeliBS'!D330</f>
        <v>37038</v>
      </c>
      <c r="AF105" s="379"/>
      <c r="AG105" s="379"/>
      <c r="AH105" s="379"/>
      <c r="AI105" s="379"/>
      <c r="AJ105" s="379">
        <f>-'[2]VTabeliBS'!E326-'[2]VTabeliBS'!E327-'[2]VTabeliBS'!E328-'[2]VTabeliBS'!E330</f>
        <v>228430</v>
      </c>
      <c r="AK105" s="379"/>
      <c r="AL105" s="379"/>
      <c r="AM105" s="379"/>
      <c r="AN105" s="379"/>
    </row>
    <row r="106" spans="1:40" ht="12.75">
      <c r="A106" s="369">
        <v>76</v>
      </c>
      <c r="B106" s="370"/>
      <c r="C106" s="352" t="s">
        <v>671</v>
      </c>
      <c r="D106" s="352"/>
      <c r="E106" s="352"/>
      <c r="F106" s="352"/>
      <c r="G106" s="352"/>
      <c r="H106" s="352"/>
      <c r="I106" s="352"/>
      <c r="J106" s="352"/>
      <c r="K106" s="352"/>
      <c r="L106" s="352"/>
      <c r="M106" s="352"/>
      <c r="N106" s="352"/>
      <c r="O106" s="352"/>
      <c r="P106" s="352"/>
      <c r="Q106" s="352"/>
      <c r="R106" s="352"/>
      <c r="S106" s="352"/>
      <c r="T106" s="352"/>
      <c r="U106" s="352"/>
      <c r="V106" s="352"/>
      <c r="W106" s="352"/>
      <c r="X106" s="352"/>
      <c r="Y106" s="374" t="s">
        <v>672</v>
      </c>
      <c r="Z106" s="375"/>
      <c r="AA106" s="376"/>
      <c r="AB106" s="369">
        <v>14</v>
      </c>
      <c r="AC106" s="371"/>
      <c r="AD106" s="370"/>
      <c r="AE106" s="377">
        <f>SUM(AE107:AE114)</f>
        <v>234106</v>
      </c>
      <c r="AF106" s="377"/>
      <c r="AG106" s="377"/>
      <c r="AH106" s="377"/>
      <c r="AI106" s="377"/>
      <c r="AJ106" s="377">
        <f>SUM(AJ107:AJ114)</f>
        <v>2971</v>
      </c>
      <c r="AK106" s="377"/>
      <c r="AL106" s="377"/>
      <c r="AM106" s="377"/>
      <c r="AN106" s="377"/>
    </row>
    <row r="107" spans="1:40" ht="12.75">
      <c r="A107" s="369">
        <v>77</v>
      </c>
      <c r="B107" s="370"/>
      <c r="C107" s="353" t="s">
        <v>673</v>
      </c>
      <c r="D107" s="353"/>
      <c r="E107" s="353"/>
      <c r="F107" s="353"/>
      <c r="G107" s="353"/>
      <c r="H107" s="353"/>
      <c r="I107" s="353"/>
      <c r="J107" s="353"/>
      <c r="K107" s="353"/>
      <c r="L107" s="353"/>
      <c r="M107" s="353"/>
      <c r="N107" s="353"/>
      <c r="O107" s="353"/>
      <c r="P107" s="353"/>
      <c r="Q107" s="353"/>
      <c r="R107" s="353"/>
      <c r="S107" s="353"/>
      <c r="T107" s="353"/>
      <c r="U107" s="353"/>
      <c r="V107" s="353"/>
      <c r="W107" s="353"/>
      <c r="X107" s="353"/>
      <c r="Y107" s="374" t="s">
        <v>674</v>
      </c>
      <c r="Z107" s="375"/>
      <c r="AA107" s="376"/>
      <c r="AB107" s="369"/>
      <c r="AC107" s="371"/>
      <c r="AD107" s="370"/>
      <c r="AE107" s="379">
        <f>-'[2]VTabeliBS'!D338-'[2]VTabeliBS'!D339</f>
        <v>0</v>
      </c>
      <c r="AF107" s="379"/>
      <c r="AG107" s="379"/>
      <c r="AH107" s="379"/>
      <c r="AI107" s="379"/>
      <c r="AJ107" s="379">
        <f>-'[2]VTabeliBS'!E338-'[2]VTabeliBS'!E339</f>
        <v>0</v>
      </c>
      <c r="AK107" s="379"/>
      <c r="AL107" s="379"/>
      <c r="AM107" s="379"/>
      <c r="AN107" s="379"/>
    </row>
    <row r="108" spans="1:40" ht="12.75">
      <c r="A108" s="369">
        <v>78</v>
      </c>
      <c r="B108" s="370"/>
      <c r="C108" s="353" t="s">
        <v>675</v>
      </c>
      <c r="D108" s="353"/>
      <c r="E108" s="353"/>
      <c r="F108" s="353"/>
      <c r="G108" s="353"/>
      <c r="H108" s="353"/>
      <c r="I108" s="353"/>
      <c r="J108" s="353"/>
      <c r="K108" s="353"/>
      <c r="L108" s="353"/>
      <c r="M108" s="353"/>
      <c r="N108" s="353"/>
      <c r="O108" s="353"/>
      <c r="P108" s="353"/>
      <c r="Q108" s="353"/>
      <c r="R108" s="353"/>
      <c r="S108" s="353"/>
      <c r="T108" s="353"/>
      <c r="U108" s="353"/>
      <c r="V108" s="353"/>
      <c r="W108" s="353"/>
      <c r="X108" s="353"/>
      <c r="Y108" s="374" t="s">
        <v>676</v>
      </c>
      <c r="Z108" s="375"/>
      <c r="AA108" s="376"/>
      <c r="AB108" s="369"/>
      <c r="AC108" s="371"/>
      <c r="AD108" s="370"/>
      <c r="AE108" s="379">
        <f>-'[2]VTabeliBS'!D340-'[2]VTabeliBS'!D341</f>
        <v>0</v>
      </c>
      <c r="AF108" s="379"/>
      <c r="AG108" s="379"/>
      <c r="AH108" s="379"/>
      <c r="AI108" s="379"/>
      <c r="AJ108" s="379">
        <f>-'[2]VTabeliBS'!E340-'[2]VTabeliBS'!E341</f>
        <v>0</v>
      </c>
      <c r="AK108" s="379"/>
      <c r="AL108" s="379"/>
      <c r="AM108" s="379"/>
      <c r="AN108" s="379"/>
    </row>
    <row r="109" spans="1:40" ht="12.75">
      <c r="A109" s="369">
        <v>79</v>
      </c>
      <c r="B109" s="370"/>
      <c r="C109" s="353" t="s">
        <v>677</v>
      </c>
      <c r="D109" s="353"/>
      <c r="E109" s="353"/>
      <c r="F109" s="353"/>
      <c r="G109" s="353"/>
      <c r="H109" s="353"/>
      <c r="I109" s="353"/>
      <c r="J109" s="353"/>
      <c r="K109" s="353"/>
      <c r="L109" s="353"/>
      <c r="M109" s="353"/>
      <c r="N109" s="353"/>
      <c r="O109" s="353"/>
      <c r="P109" s="353"/>
      <c r="Q109" s="353"/>
      <c r="R109" s="353"/>
      <c r="S109" s="353"/>
      <c r="T109" s="353"/>
      <c r="U109" s="353"/>
      <c r="V109" s="353"/>
      <c r="W109" s="353"/>
      <c r="X109" s="353"/>
      <c r="Y109" s="374" t="s">
        <v>678</v>
      </c>
      <c r="Z109" s="375"/>
      <c r="AA109" s="376"/>
      <c r="AB109" s="369"/>
      <c r="AC109" s="371"/>
      <c r="AD109" s="370"/>
      <c r="AE109" s="379">
        <f>-'[2]VTabeliBS'!D342</f>
        <v>0</v>
      </c>
      <c r="AF109" s="379"/>
      <c r="AG109" s="379"/>
      <c r="AH109" s="379"/>
      <c r="AI109" s="379"/>
      <c r="AJ109" s="379">
        <f>-'[2]VTabeliBS'!E342</f>
        <v>0</v>
      </c>
      <c r="AK109" s="379"/>
      <c r="AL109" s="379"/>
      <c r="AM109" s="379"/>
      <c r="AN109" s="379"/>
    </row>
    <row r="110" spans="1:40" ht="12.75">
      <c r="A110" s="369">
        <v>80</v>
      </c>
      <c r="B110" s="370"/>
      <c r="C110" s="353" t="s">
        <v>679</v>
      </c>
      <c r="D110" s="353"/>
      <c r="E110" s="353"/>
      <c r="F110" s="353"/>
      <c r="G110" s="353"/>
      <c r="H110" s="353"/>
      <c r="I110" s="353"/>
      <c r="J110" s="353"/>
      <c r="K110" s="353"/>
      <c r="L110" s="353"/>
      <c r="M110" s="353"/>
      <c r="N110" s="353"/>
      <c r="O110" s="353"/>
      <c r="P110" s="353"/>
      <c r="Q110" s="353"/>
      <c r="R110" s="353"/>
      <c r="S110" s="353"/>
      <c r="T110" s="353"/>
      <c r="U110" s="353"/>
      <c r="V110" s="353"/>
      <c r="W110" s="353"/>
      <c r="X110" s="353"/>
      <c r="Y110" s="374" t="s">
        <v>680</v>
      </c>
      <c r="Z110" s="375"/>
      <c r="AA110" s="376"/>
      <c r="AB110" s="369"/>
      <c r="AC110" s="371"/>
      <c r="AD110" s="370"/>
      <c r="AE110" s="379">
        <f>-'[2]VTabeliBS'!D343</f>
        <v>0</v>
      </c>
      <c r="AF110" s="379"/>
      <c r="AG110" s="379"/>
      <c r="AH110" s="379"/>
      <c r="AI110" s="379"/>
      <c r="AJ110" s="379">
        <f>-'[2]VTabeliBS'!E343</f>
        <v>0</v>
      </c>
      <c r="AK110" s="379"/>
      <c r="AL110" s="379"/>
      <c r="AM110" s="379"/>
      <c r="AN110" s="379"/>
    </row>
    <row r="111" spans="1:40" ht="12.75">
      <c r="A111" s="369">
        <v>81</v>
      </c>
      <c r="B111" s="370"/>
      <c r="C111" s="353" t="s">
        <v>681</v>
      </c>
      <c r="D111" s="353"/>
      <c r="E111" s="353"/>
      <c r="F111" s="353"/>
      <c r="G111" s="353"/>
      <c r="H111" s="353"/>
      <c r="I111" s="353"/>
      <c r="J111" s="353"/>
      <c r="K111" s="353"/>
      <c r="L111" s="353"/>
      <c r="M111" s="353"/>
      <c r="N111" s="353"/>
      <c r="O111" s="353"/>
      <c r="P111" s="353"/>
      <c r="Q111" s="353"/>
      <c r="R111" s="353"/>
      <c r="S111" s="353"/>
      <c r="T111" s="353"/>
      <c r="U111" s="353"/>
      <c r="V111" s="353"/>
      <c r="W111" s="353"/>
      <c r="X111" s="353"/>
      <c r="Y111" s="374" t="s">
        <v>682</v>
      </c>
      <c r="Z111" s="375"/>
      <c r="AA111" s="376"/>
      <c r="AB111" s="369">
        <v>14</v>
      </c>
      <c r="AC111" s="371"/>
      <c r="AD111" s="370"/>
      <c r="AE111" s="379">
        <f>-'[2]VTabeliBS'!D344</f>
        <v>233979</v>
      </c>
      <c r="AF111" s="379"/>
      <c r="AG111" s="379"/>
      <c r="AH111" s="379"/>
      <c r="AI111" s="379"/>
      <c r="AJ111" s="379">
        <f>-'[2]VTabeliBS'!E344</f>
        <v>2844</v>
      </c>
      <c r="AK111" s="379"/>
      <c r="AL111" s="379"/>
      <c r="AM111" s="379"/>
      <c r="AN111" s="379"/>
    </row>
    <row r="112" spans="1:40" ht="12.75">
      <c r="A112" s="369">
        <v>82</v>
      </c>
      <c r="B112" s="370"/>
      <c r="C112" s="378" t="s">
        <v>683</v>
      </c>
      <c r="D112" s="378"/>
      <c r="E112" s="378"/>
      <c r="F112" s="378"/>
      <c r="G112" s="378"/>
      <c r="H112" s="378"/>
      <c r="I112" s="378"/>
      <c r="J112" s="378"/>
      <c r="K112" s="378"/>
      <c r="L112" s="378"/>
      <c r="M112" s="378"/>
      <c r="N112" s="378"/>
      <c r="O112" s="378"/>
      <c r="P112" s="378"/>
      <c r="Q112" s="378"/>
      <c r="R112" s="378"/>
      <c r="S112" s="378"/>
      <c r="T112" s="378"/>
      <c r="U112" s="378"/>
      <c r="V112" s="378"/>
      <c r="W112" s="378"/>
      <c r="X112" s="378"/>
      <c r="Y112" s="374" t="s">
        <v>684</v>
      </c>
      <c r="Z112" s="375"/>
      <c r="AA112" s="376"/>
      <c r="AB112" s="369"/>
      <c r="AC112" s="371"/>
      <c r="AD112" s="370"/>
      <c r="AE112" s="379">
        <f>-'[2]VTabeliBS'!D345</f>
        <v>0</v>
      </c>
      <c r="AF112" s="379"/>
      <c r="AG112" s="379"/>
      <c r="AH112" s="379"/>
      <c r="AI112" s="379"/>
      <c r="AJ112" s="379">
        <f>-'[2]VTabeliBS'!E345</f>
        <v>0</v>
      </c>
      <c r="AK112" s="379"/>
      <c r="AL112" s="379"/>
      <c r="AM112" s="379"/>
      <c r="AN112" s="379"/>
    </row>
    <row r="113" spans="1:40" ht="12.75">
      <c r="A113" s="369">
        <v>83</v>
      </c>
      <c r="B113" s="370"/>
      <c r="C113" s="378" t="s">
        <v>685</v>
      </c>
      <c r="D113" s="378"/>
      <c r="E113" s="378"/>
      <c r="F113" s="378"/>
      <c r="G113" s="378"/>
      <c r="H113" s="378"/>
      <c r="I113" s="378"/>
      <c r="J113" s="378"/>
      <c r="K113" s="378"/>
      <c r="L113" s="378"/>
      <c r="M113" s="378"/>
      <c r="N113" s="378"/>
      <c r="O113" s="378"/>
      <c r="P113" s="378"/>
      <c r="Q113" s="378"/>
      <c r="R113" s="378"/>
      <c r="S113" s="378"/>
      <c r="T113" s="378"/>
      <c r="U113" s="378"/>
      <c r="V113" s="378"/>
      <c r="W113" s="378"/>
      <c r="X113" s="378"/>
      <c r="Y113" s="374" t="s">
        <v>686</v>
      </c>
      <c r="Z113" s="375"/>
      <c r="AA113" s="376"/>
      <c r="AB113" s="369"/>
      <c r="AC113" s="371"/>
      <c r="AD113" s="370"/>
      <c r="AE113" s="379">
        <f>-'[2]VTabeliBS'!D346</f>
        <v>0</v>
      </c>
      <c r="AF113" s="379"/>
      <c r="AG113" s="379"/>
      <c r="AH113" s="379"/>
      <c r="AI113" s="379"/>
      <c r="AJ113" s="379">
        <f>-'[2]VTabeliBS'!E346</f>
        <v>0</v>
      </c>
      <c r="AK113" s="379"/>
      <c r="AL113" s="379"/>
      <c r="AM113" s="379"/>
      <c r="AN113" s="379"/>
    </row>
    <row r="114" spans="1:40" ht="12.75">
      <c r="A114" s="369">
        <v>84</v>
      </c>
      <c r="B114" s="370"/>
      <c r="C114" s="378" t="s">
        <v>687</v>
      </c>
      <c r="D114" s="378"/>
      <c r="E114" s="378"/>
      <c r="F114" s="378"/>
      <c r="G114" s="378"/>
      <c r="H114" s="378"/>
      <c r="I114" s="378"/>
      <c r="J114" s="378"/>
      <c r="K114" s="378"/>
      <c r="L114" s="378"/>
      <c r="M114" s="378"/>
      <c r="N114" s="378"/>
      <c r="O114" s="378"/>
      <c r="P114" s="378"/>
      <c r="Q114" s="378"/>
      <c r="R114" s="378"/>
      <c r="S114" s="378"/>
      <c r="T114" s="378"/>
      <c r="U114" s="378"/>
      <c r="V114" s="378"/>
      <c r="W114" s="378"/>
      <c r="X114" s="378"/>
      <c r="Y114" s="374" t="s">
        <v>688</v>
      </c>
      <c r="Z114" s="375"/>
      <c r="AA114" s="376"/>
      <c r="AB114" s="369"/>
      <c r="AC114" s="371"/>
      <c r="AD114" s="370"/>
      <c r="AE114" s="379">
        <f>-'[2]VTabeliBS'!D347</f>
        <v>127</v>
      </c>
      <c r="AF114" s="379"/>
      <c r="AG114" s="379"/>
      <c r="AH114" s="379"/>
      <c r="AI114" s="379"/>
      <c r="AJ114" s="379">
        <f>-'[2]VTabeliBS'!E347</f>
        <v>127</v>
      </c>
      <c r="AK114" s="379"/>
      <c r="AL114" s="379"/>
      <c r="AM114" s="379"/>
      <c r="AN114" s="379"/>
    </row>
    <row r="115" spans="1:40" ht="12.75">
      <c r="A115" s="369">
        <v>85</v>
      </c>
      <c r="B115" s="370"/>
      <c r="C115" s="352" t="s">
        <v>689</v>
      </c>
      <c r="D115" s="352"/>
      <c r="E115" s="352"/>
      <c r="F115" s="352"/>
      <c r="G115" s="352"/>
      <c r="H115" s="352"/>
      <c r="I115" s="352"/>
      <c r="J115" s="352"/>
      <c r="K115" s="352"/>
      <c r="L115" s="352"/>
      <c r="M115" s="352"/>
      <c r="N115" s="352"/>
      <c r="O115" s="352"/>
      <c r="P115" s="352"/>
      <c r="Q115" s="352"/>
      <c r="R115" s="352"/>
      <c r="S115" s="352"/>
      <c r="T115" s="352"/>
      <c r="U115" s="352"/>
      <c r="V115" s="352"/>
      <c r="W115" s="352"/>
      <c r="X115" s="352"/>
      <c r="Y115" s="374" t="s">
        <v>690</v>
      </c>
      <c r="Z115" s="375"/>
      <c r="AA115" s="376"/>
      <c r="AB115" s="369"/>
      <c r="AC115" s="371"/>
      <c r="AD115" s="370"/>
      <c r="AE115" s="379">
        <f>-'[2]VTabeliBS'!D357</f>
        <v>0</v>
      </c>
      <c r="AF115" s="379"/>
      <c r="AG115" s="379"/>
      <c r="AH115" s="379"/>
      <c r="AI115" s="379"/>
      <c r="AJ115" s="379">
        <f>-'[2]VTabeliBS'!E357</f>
        <v>0</v>
      </c>
      <c r="AK115" s="379"/>
      <c r="AL115" s="379"/>
      <c r="AM115" s="379"/>
      <c r="AN115" s="379"/>
    </row>
    <row r="116" spans="1:40" ht="12.75">
      <c r="A116" s="369">
        <v>86</v>
      </c>
      <c r="B116" s="370"/>
      <c r="C116" s="352" t="s">
        <v>691</v>
      </c>
      <c r="D116" s="352"/>
      <c r="E116" s="352"/>
      <c r="F116" s="352"/>
      <c r="G116" s="352"/>
      <c r="H116" s="352"/>
      <c r="I116" s="352"/>
      <c r="J116" s="352"/>
      <c r="K116" s="352"/>
      <c r="L116" s="352"/>
      <c r="M116" s="352"/>
      <c r="N116" s="352"/>
      <c r="O116" s="352"/>
      <c r="P116" s="352"/>
      <c r="Q116" s="352"/>
      <c r="R116" s="352"/>
      <c r="S116" s="352"/>
      <c r="T116" s="352"/>
      <c r="U116" s="352"/>
      <c r="V116" s="352"/>
      <c r="W116" s="352"/>
      <c r="X116" s="352"/>
      <c r="Y116" s="374" t="s">
        <v>692</v>
      </c>
      <c r="Z116" s="375"/>
      <c r="AA116" s="376"/>
      <c r="AB116" s="369"/>
      <c r="AC116" s="371"/>
      <c r="AD116" s="370"/>
      <c r="AE116" s="377">
        <f>SUM(AE117:AE129)</f>
        <v>3647883</v>
      </c>
      <c r="AF116" s="377"/>
      <c r="AG116" s="377"/>
      <c r="AH116" s="377"/>
      <c r="AI116" s="377"/>
      <c r="AJ116" s="377">
        <f>SUM(AJ117:AJ129)</f>
        <v>3963077</v>
      </c>
      <c r="AK116" s="377"/>
      <c r="AL116" s="377"/>
      <c r="AM116" s="377"/>
      <c r="AN116" s="377"/>
    </row>
    <row r="117" spans="1:40" ht="12.75">
      <c r="A117" s="369">
        <v>87</v>
      </c>
      <c r="B117" s="370"/>
      <c r="C117" s="378" t="s">
        <v>693</v>
      </c>
      <c r="D117" s="378"/>
      <c r="E117" s="378"/>
      <c r="F117" s="378"/>
      <c r="G117" s="378"/>
      <c r="H117" s="378"/>
      <c r="I117" s="378"/>
      <c r="J117" s="378"/>
      <c r="K117" s="378"/>
      <c r="L117" s="378"/>
      <c r="M117" s="378"/>
      <c r="N117" s="378"/>
      <c r="O117" s="378"/>
      <c r="P117" s="378"/>
      <c r="Q117" s="378"/>
      <c r="R117" s="378"/>
      <c r="S117" s="378"/>
      <c r="T117" s="378"/>
      <c r="U117" s="378"/>
      <c r="V117" s="378"/>
      <c r="W117" s="378"/>
      <c r="X117" s="378"/>
      <c r="Y117" s="374" t="s">
        <v>694</v>
      </c>
      <c r="Z117" s="375"/>
      <c r="AA117" s="376"/>
      <c r="AB117" s="369"/>
      <c r="AC117" s="371"/>
      <c r="AD117" s="370"/>
      <c r="AE117" s="379">
        <f>-SUM('[2]VTabeliBS'!D364:D371)</f>
        <v>1029031</v>
      </c>
      <c r="AF117" s="379"/>
      <c r="AG117" s="379"/>
      <c r="AH117" s="379"/>
      <c r="AI117" s="379"/>
      <c r="AJ117" s="379">
        <f>-SUM('[2]VTabeliBS'!E364:E371)</f>
        <v>1025395</v>
      </c>
      <c r="AK117" s="379"/>
      <c r="AL117" s="379"/>
      <c r="AM117" s="379"/>
      <c r="AN117" s="379"/>
    </row>
    <row r="118" spans="1:40" ht="12.75">
      <c r="A118" s="369">
        <v>88</v>
      </c>
      <c r="B118" s="370"/>
      <c r="C118" s="378" t="s">
        <v>675</v>
      </c>
      <c r="D118" s="378"/>
      <c r="E118" s="378"/>
      <c r="F118" s="378"/>
      <c r="G118" s="378"/>
      <c r="H118" s="378"/>
      <c r="I118" s="378"/>
      <c r="J118" s="378"/>
      <c r="K118" s="378"/>
      <c r="L118" s="378"/>
      <c r="M118" s="378"/>
      <c r="N118" s="378"/>
      <c r="O118" s="378"/>
      <c r="P118" s="378"/>
      <c r="Q118" s="378"/>
      <c r="R118" s="378"/>
      <c r="S118" s="378"/>
      <c r="T118" s="378"/>
      <c r="U118" s="378"/>
      <c r="V118" s="378"/>
      <c r="W118" s="378"/>
      <c r="X118" s="378"/>
      <c r="Y118" s="374" t="s">
        <v>695</v>
      </c>
      <c r="Z118" s="375"/>
      <c r="AA118" s="376"/>
      <c r="AB118" s="369">
        <v>15</v>
      </c>
      <c r="AC118" s="371"/>
      <c r="AD118" s="370"/>
      <c r="AE118" s="379">
        <f>-SUM('[2]VTabeliBS'!D373:D377)</f>
        <v>1245552</v>
      </c>
      <c r="AF118" s="379"/>
      <c r="AG118" s="379"/>
      <c r="AH118" s="379"/>
      <c r="AI118" s="379"/>
      <c r="AJ118" s="379">
        <f>-SUM('[2]VTabeliBS'!E373:E377)</f>
        <v>1406338</v>
      </c>
      <c r="AK118" s="379"/>
      <c r="AL118" s="379"/>
      <c r="AM118" s="379"/>
      <c r="AN118" s="379"/>
    </row>
    <row r="119" spans="1:40" ht="12.75">
      <c r="A119" s="369">
        <v>89</v>
      </c>
      <c r="B119" s="370"/>
      <c r="C119" s="378" t="s">
        <v>677</v>
      </c>
      <c r="D119" s="378"/>
      <c r="E119" s="378"/>
      <c r="F119" s="378"/>
      <c r="G119" s="378"/>
      <c r="H119" s="378"/>
      <c r="I119" s="378"/>
      <c r="J119" s="378"/>
      <c r="K119" s="378"/>
      <c r="L119" s="378"/>
      <c r="M119" s="378"/>
      <c r="N119" s="378"/>
      <c r="O119" s="378"/>
      <c r="P119" s="378"/>
      <c r="Q119" s="378"/>
      <c r="R119" s="378"/>
      <c r="S119" s="378"/>
      <c r="T119" s="378"/>
      <c r="U119" s="378"/>
      <c r="V119" s="378"/>
      <c r="W119" s="378"/>
      <c r="X119" s="378"/>
      <c r="Y119" s="374" t="s">
        <v>696</v>
      </c>
      <c r="Z119" s="375"/>
      <c r="AA119" s="376"/>
      <c r="AB119" s="369"/>
      <c r="AC119" s="371"/>
      <c r="AD119" s="370"/>
      <c r="AE119" s="379">
        <f>-'[2]VTabeliBS'!D379-'[2]VTabeliBS'!D380</f>
        <v>1081584</v>
      </c>
      <c r="AF119" s="379"/>
      <c r="AG119" s="379"/>
      <c r="AH119" s="379"/>
      <c r="AI119" s="379"/>
      <c r="AJ119" s="379">
        <f>-'[2]VTabeliBS'!E379-'[2]VTabeliBS'!E380</f>
        <v>1295611</v>
      </c>
      <c r="AK119" s="379"/>
      <c r="AL119" s="379"/>
      <c r="AM119" s="379"/>
      <c r="AN119" s="379"/>
    </row>
    <row r="120" spans="1:40" ht="12.75">
      <c r="A120" s="369">
        <v>90</v>
      </c>
      <c r="B120" s="370"/>
      <c r="C120" s="353" t="s">
        <v>697</v>
      </c>
      <c r="D120" s="353"/>
      <c r="E120" s="353"/>
      <c r="F120" s="353"/>
      <c r="G120" s="353"/>
      <c r="H120" s="353"/>
      <c r="I120" s="353"/>
      <c r="J120" s="353"/>
      <c r="K120" s="353"/>
      <c r="L120" s="353"/>
      <c r="M120" s="353"/>
      <c r="N120" s="353"/>
      <c r="O120" s="353"/>
      <c r="P120" s="353"/>
      <c r="Q120" s="353"/>
      <c r="R120" s="353"/>
      <c r="S120" s="353"/>
      <c r="T120" s="353"/>
      <c r="U120" s="353"/>
      <c r="V120" s="353"/>
      <c r="W120" s="353"/>
      <c r="X120" s="353"/>
      <c r="Y120" s="374" t="s">
        <v>698</v>
      </c>
      <c r="Z120" s="375"/>
      <c r="AA120" s="376"/>
      <c r="AB120" s="369"/>
      <c r="AC120" s="371"/>
      <c r="AD120" s="370"/>
      <c r="AE120" s="379">
        <f>-'[2]VTabeliBS'!D382</f>
        <v>13955</v>
      </c>
      <c r="AF120" s="379"/>
      <c r="AG120" s="379"/>
      <c r="AH120" s="379"/>
      <c r="AI120" s="379"/>
      <c r="AJ120" s="379">
        <f>-'[2]VTabeliBS'!E382</f>
        <v>19929</v>
      </c>
      <c r="AK120" s="379"/>
      <c r="AL120" s="379"/>
      <c r="AM120" s="379"/>
      <c r="AN120" s="379"/>
    </row>
    <row r="121" spans="1:40" ht="12.75">
      <c r="A121" s="369">
        <v>91</v>
      </c>
      <c r="B121" s="370"/>
      <c r="C121" s="378" t="s">
        <v>699</v>
      </c>
      <c r="D121" s="378"/>
      <c r="E121" s="378"/>
      <c r="F121" s="378"/>
      <c r="G121" s="378"/>
      <c r="H121" s="378"/>
      <c r="I121" s="378"/>
      <c r="J121" s="378"/>
      <c r="K121" s="378"/>
      <c r="L121" s="378"/>
      <c r="M121" s="378"/>
      <c r="N121" s="378"/>
      <c r="O121" s="378"/>
      <c r="P121" s="378"/>
      <c r="Q121" s="378"/>
      <c r="R121" s="378"/>
      <c r="S121" s="378"/>
      <c r="T121" s="378"/>
      <c r="U121" s="378"/>
      <c r="V121" s="378"/>
      <c r="W121" s="378"/>
      <c r="X121" s="378"/>
      <c r="Y121" s="374" t="s">
        <v>700</v>
      </c>
      <c r="Z121" s="375"/>
      <c r="AA121" s="376"/>
      <c r="AB121" s="369"/>
      <c r="AC121" s="371"/>
      <c r="AD121" s="370"/>
      <c r="AE121" s="379">
        <f>-SUM('[2]VTabeliBS'!D384:D387)</f>
        <v>55832</v>
      </c>
      <c r="AF121" s="379"/>
      <c r="AG121" s="379"/>
      <c r="AH121" s="379"/>
      <c r="AI121" s="379"/>
      <c r="AJ121" s="379">
        <f>-SUM('[2]VTabeliBS'!E384:E387)</f>
        <v>70106</v>
      </c>
      <c r="AK121" s="379"/>
      <c r="AL121" s="379"/>
      <c r="AM121" s="379"/>
      <c r="AN121" s="379"/>
    </row>
    <row r="122" spans="1:40" ht="12.75">
      <c r="A122" s="369">
        <v>92</v>
      </c>
      <c r="B122" s="370"/>
      <c r="C122" s="378" t="s">
        <v>701</v>
      </c>
      <c r="D122" s="378"/>
      <c r="E122" s="378"/>
      <c r="F122" s="378"/>
      <c r="G122" s="378"/>
      <c r="H122" s="378"/>
      <c r="I122" s="378"/>
      <c r="J122" s="378"/>
      <c r="K122" s="378"/>
      <c r="L122" s="378"/>
      <c r="M122" s="378"/>
      <c r="N122" s="378"/>
      <c r="O122" s="378"/>
      <c r="P122" s="378"/>
      <c r="Q122" s="378"/>
      <c r="R122" s="378"/>
      <c r="S122" s="378"/>
      <c r="T122" s="378"/>
      <c r="U122" s="378"/>
      <c r="V122" s="378"/>
      <c r="W122" s="378"/>
      <c r="X122" s="378"/>
      <c r="Y122" s="374" t="s">
        <v>702</v>
      </c>
      <c r="Z122" s="375"/>
      <c r="AA122" s="376"/>
      <c r="AB122" s="369"/>
      <c r="AC122" s="371"/>
      <c r="AD122" s="370"/>
      <c r="AE122" s="379">
        <f>-SUM('[2]VTabeliBS'!D389:D393)</f>
        <v>73245</v>
      </c>
      <c r="AF122" s="379"/>
      <c r="AG122" s="379"/>
      <c r="AH122" s="379"/>
      <c r="AI122" s="379"/>
      <c r="AJ122" s="379">
        <f>-SUM('[2]VTabeliBS'!E389:E393)</f>
        <v>33960</v>
      </c>
      <c r="AK122" s="379"/>
      <c r="AL122" s="379"/>
      <c r="AM122" s="379"/>
      <c r="AN122" s="379"/>
    </row>
    <row r="123" spans="1:40" ht="12.75">
      <c r="A123" s="369">
        <v>93</v>
      </c>
      <c r="B123" s="370"/>
      <c r="C123" s="378" t="s">
        <v>703</v>
      </c>
      <c r="D123" s="378"/>
      <c r="E123" s="378"/>
      <c r="F123" s="378"/>
      <c r="G123" s="378"/>
      <c r="H123" s="378"/>
      <c r="I123" s="378"/>
      <c r="J123" s="378"/>
      <c r="K123" s="378"/>
      <c r="L123" s="378"/>
      <c r="M123" s="378"/>
      <c r="N123" s="378"/>
      <c r="O123" s="378"/>
      <c r="P123" s="378"/>
      <c r="Q123" s="378"/>
      <c r="R123" s="378"/>
      <c r="S123" s="378"/>
      <c r="T123" s="378"/>
      <c r="U123" s="378"/>
      <c r="V123" s="378"/>
      <c r="W123" s="378"/>
      <c r="X123" s="378"/>
      <c r="Y123" s="374" t="s">
        <v>704</v>
      </c>
      <c r="Z123" s="375"/>
      <c r="AA123" s="376"/>
      <c r="AB123" s="369"/>
      <c r="AC123" s="371"/>
      <c r="AD123" s="370"/>
      <c r="AE123" s="379">
        <f>-'[2]VTabeliBS'!D395</f>
        <v>0</v>
      </c>
      <c r="AF123" s="379"/>
      <c r="AG123" s="379"/>
      <c r="AH123" s="379"/>
      <c r="AI123" s="379"/>
      <c r="AJ123" s="379">
        <f>-'[2]VTabeliBS'!E395</f>
        <v>0</v>
      </c>
      <c r="AK123" s="379"/>
      <c r="AL123" s="379"/>
      <c r="AM123" s="379"/>
      <c r="AN123" s="379"/>
    </row>
    <row r="124" spans="1:40" ht="12.75">
      <c r="A124" s="369">
        <v>94</v>
      </c>
      <c r="B124" s="370"/>
      <c r="C124" s="378" t="s">
        <v>679</v>
      </c>
      <c r="D124" s="378"/>
      <c r="E124" s="378"/>
      <c r="F124" s="378"/>
      <c r="G124" s="378"/>
      <c r="H124" s="378"/>
      <c r="I124" s="378"/>
      <c r="J124" s="378"/>
      <c r="K124" s="378"/>
      <c r="L124" s="378"/>
      <c r="M124" s="378"/>
      <c r="N124" s="378"/>
      <c r="O124" s="378"/>
      <c r="P124" s="378"/>
      <c r="Q124" s="378"/>
      <c r="R124" s="378"/>
      <c r="S124" s="378"/>
      <c r="T124" s="378"/>
      <c r="U124" s="378"/>
      <c r="V124" s="378"/>
      <c r="W124" s="378"/>
      <c r="X124" s="378"/>
      <c r="Y124" s="374" t="s">
        <v>705</v>
      </c>
      <c r="Z124" s="375"/>
      <c r="AA124" s="376"/>
      <c r="AB124" s="369"/>
      <c r="AC124" s="371"/>
      <c r="AD124" s="370"/>
      <c r="AE124" s="379">
        <f>-SUM('[2]VTabeliBS'!D397:D398)</f>
        <v>0</v>
      </c>
      <c r="AF124" s="379"/>
      <c r="AG124" s="379"/>
      <c r="AH124" s="379"/>
      <c r="AI124" s="379"/>
      <c r="AJ124" s="379">
        <f>-SUM('[2]VTabeliBS'!E397:E398)</f>
        <v>0</v>
      </c>
      <c r="AK124" s="379"/>
      <c r="AL124" s="379"/>
      <c r="AM124" s="379"/>
      <c r="AN124" s="379"/>
    </row>
    <row r="125" spans="1:40" ht="12.75">
      <c r="A125" s="369">
        <v>95</v>
      </c>
      <c r="B125" s="370"/>
      <c r="C125" s="378" t="s">
        <v>706</v>
      </c>
      <c r="D125" s="378"/>
      <c r="E125" s="378"/>
      <c r="F125" s="378"/>
      <c r="G125" s="378"/>
      <c r="H125" s="378"/>
      <c r="I125" s="378"/>
      <c r="J125" s="378"/>
      <c r="K125" s="378"/>
      <c r="L125" s="378"/>
      <c r="M125" s="378"/>
      <c r="N125" s="378"/>
      <c r="O125" s="378"/>
      <c r="P125" s="378"/>
      <c r="Q125" s="378"/>
      <c r="R125" s="378"/>
      <c r="S125" s="378"/>
      <c r="T125" s="378"/>
      <c r="U125" s="378"/>
      <c r="V125" s="378"/>
      <c r="W125" s="378"/>
      <c r="X125" s="378"/>
      <c r="Y125" s="374" t="s">
        <v>707</v>
      </c>
      <c r="Z125" s="375"/>
      <c r="AA125" s="376"/>
      <c r="AB125" s="369">
        <v>16</v>
      </c>
      <c r="AC125" s="371"/>
      <c r="AD125" s="370"/>
      <c r="AE125" s="379">
        <f>-'[2]VTabeliBS'!D400-'[2]VTabeliBS'!D401</f>
        <v>63927</v>
      </c>
      <c r="AF125" s="379"/>
      <c r="AG125" s="379"/>
      <c r="AH125" s="379"/>
      <c r="AI125" s="379"/>
      <c r="AJ125" s="379">
        <f>-'[2]VTabeliBS'!E400-'[2]VTabeliBS'!E401</f>
        <v>28913</v>
      </c>
      <c r="AK125" s="379"/>
      <c r="AL125" s="379"/>
      <c r="AM125" s="379"/>
      <c r="AN125" s="379"/>
    </row>
    <row r="126" spans="1:40" ht="12.75">
      <c r="A126" s="369">
        <v>96</v>
      </c>
      <c r="B126" s="370"/>
      <c r="C126" s="378" t="s">
        <v>683</v>
      </c>
      <c r="D126" s="378"/>
      <c r="E126" s="378"/>
      <c r="F126" s="378"/>
      <c r="G126" s="378"/>
      <c r="H126" s="378"/>
      <c r="I126" s="378"/>
      <c r="J126" s="378"/>
      <c r="K126" s="378"/>
      <c r="L126" s="378"/>
      <c r="M126" s="378"/>
      <c r="N126" s="378"/>
      <c r="O126" s="378"/>
      <c r="P126" s="378"/>
      <c r="Q126" s="378"/>
      <c r="R126" s="378"/>
      <c r="S126" s="378"/>
      <c r="T126" s="378"/>
      <c r="U126" s="378"/>
      <c r="V126" s="378"/>
      <c r="W126" s="378"/>
      <c r="X126" s="378"/>
      <c r="Y126" s="374" t="s">
        <v>708</v>
      </c>
      <c r="Z126" s="375"/>
      <c r="AA126" s="376"/>
      <c r="AB126" s="369"/>
      <c r="AC126" s="371"/>
      <c r="AD126" s="370"/>
      <c r="AE126" s="379">
        <f>-'[2]VTabeliBS'!D403</f>
        <v>0</v>
      </c>
      <c r="AF126" s="379"/>
      <c r="AG126" s="379"/>
      <c r="AH126" s="379"/>
      <c r="AI126" s="379"/>
      <c r="AJ126" s="379">
        <f>-'[2]VTabeliBS'!E403</f>
        <v>0</v>
      </c>
      <c r="AK126" s="379"/>
      <c r="AL126" s="379"/>
      <c r="AM126" s="379"/>
      <c r="AN126" s="379"/>
    </row>
    <row r="127" spans="1:40" ht="12.75">
      <c r="A127" s="369">
        <v>97</v>
      </c>
      <c r="B127" s="370"/>
      <c r="C127" s="378" t="s">
        <v>709</v>
      </c>
      <c r="D127" s="378"/>
      <c r="E127" s="378"/>
      <c r="F127" s="378"/>
      <c r="G127" s="378"/>
      <c r="H127" s="378"/>
      <c r="I127" s="378"/>
      <c r="J127" s="378"/>
      <c r="K127" s="378"/>
      <c r="L127" s="378"/>
      <c r="M127" s="378"/>
      <c r="N127" s="378"/>
      <c r="O127" s="378"/>
      <c r="P127" s="378"/>
      <c r="Q127" s="378"/>
      <c r="R127" s="378"/>
      <c r="S127" s="378"/>
      <c r="T127" s="378"/>
      <c r="U127" s="378"/>
      <c r="V127" s="378"/>
      <c r="W127" s="378"/>
      <c r="X127" s="378"/>
      <c r="Y127" s="374" t="s">
        <v>710</v>
      </c>
      <c r="Z127" s="375"/>
      <c r="AA127" s="376"/>
      <c r="AB127" s="369"/>
      <c r="AC127" s="371"/>
      <c r="AD127" s="370"/>
      <c r="AE127" s="379">
        <f>-'[2]VTabeliBS'!D405</f>
        <v>84383</v>
      </c>
      <c r="AF127" s="379"/>
      <c r="AG127" s="379"/>
      <c r="AH127" s="379"/>
      <c r="AI127" s="379"/>
      <c r="AJ127" s="379">
        <f>-'[2]VTabeliBS'!E405</f>
        <v>81320</v>
      </c>
      <c r="AK127" s="379"/>
      <c r="AL127" s="379"/>
      <c r="AM127" s="379"/>
      <c r="AN127" s="379"/>
    </row>
    <row r="128" spans="1:40" ht="12.75">
      <c r="A128" s="369">
        <v>98</v>
      </c>
      <c r="B128" s="370"/>
      <c r="C128" s="378" t="s">
        <v>685</v>
      </c>
      <c r="D128" s="378"/>
      <c r="E128" s="378"/>
      <c r="F128" s="378"/>
      <c r="G128" s="378"/>
      <c r="H128" s="378"/>
      <c r="I128" s="378"/>
      <c r="J128" s="378"/>
      <c r="K128" s="378"/>
      <c r="L128" s="378"/>
      <c r="M128" s="378"/>
      <c r="N128" s="378"/>
      <c r="O128" s="378"/>
      <c r="P128" s="378"/>
      <c r="Q128" s="378"/>
      <c r="R128" s="378"/>
      <c r="S128" s="378"/>
      <c r="T128" s="378"/>
      <c r="U128" s="378"/>
      <c r="V128" s="378"/>
      <c r="W128" s="378"/>
      <c r="X128" s="378"/>
      <c r="Y128" s="374" t="s">
        <v>711</v>
      </c>
      <c r="Z128" s="375"/>
      <c r="AA128" s="376"/>
      <c r="AB128" s="369"/>
      <c r="AC128" s="371"/>
      <c r="AD128" s="370"/>
      <c r="AE128" s="379">
        <f>-'[2]VTabeliBS'!D407-'[2]VTabeliBS'!D408-'[2]VTabeliBS'!D409</f>
        <v>17</v>
      </c>
      <c r="AF128" s="379"/>
      <c r="AG128" s="379"/>
      <c r="AH128" s="379"/>
      <c r="AI128" s="379"/>
      <c r="AJ128" s="379">
        <f>-'[2]VTabeliBS'!E407-'[2]VTabeliBS'!E408-'[2]VTabeliBS'!E409</f>
        <v>17</v>
      </c>
      <c r="AK128" s="379"/>
      <c r="AL128" s="379"/>
      <c r="AM128" s="379"/>
      <c r="AN128" s="379"/>
    </row>
    <row r="129" spans="1:40" ht="12.75">
      <c r="A129" s="369">
        <v>99</v>
      </c>
      <c r="B129" s="370"/>
      <c r="C129" s="378" t="s">
        <v>712</v>
      </c>
      <c r="D129" s="378"/>
      <c r="E129" s="378"/>
      <c r="F129" s="378"/>
      <c r="G129" s="378"/>
      <c r="H129" s="378"/>
      <c r="I129" s="378"/>
      <c r="J129" s="378"/>
      <c r="K129" s="378"/>
      <c r="L129" s="378"/>
      <c r="M129" s="378"/>
      <c r="N129" s="378"/>
      <c r="O129" s="378"/>
      <c r="P129" s="378"/>
      <c r="Q129" s="378"/>
      <c r="R129" s="378"/>
      <c r="S129" s="378"/>
      <c r="T129" s="378"/>
      <c r="U129" s="378"/>
      <c r="V129" s="378"/>
      <c r="W129" s="378"/>
      <c r="X129" s="378"/>
      <c r="Y129" s="374" t="s">
        <v>713</v>
      </c>
      <c r="Z129" s="375"/>
      <c r="AA129" s="376"/>
      <c r="AB129" s="369"/>
      <c r="AC129" s="371"/>
      <c r="AD129" s="370"/>
      <c r="AE129" s="379">
        <f>-SUM('[2]VTabeliBS'!D411:D419)</f>
        <v>357</v>
      </c>
      <c r="AF129" s="379"/>
      <c r="AG129" s="379"/>
      <c r="AH129" s="379"/>
      <c r="AI129" s="379"/>
      <c r="AJ129" s="379">
        <f>-SUM('[2]VTabeliBS'!E411:E419)</f>
        <v>1488</v>
      </c>
      <c r="AK129" s="379"/>
      <c r="AL129" s="379"/>
      <c r="AM129" s="379"/>
      <c r="AN129" s="379"/>
    </row>
    <row r="130" spans="1:40" ht="12.75">
      <c r="A130" s="369">
        <v>100</v>
      </c>
      <c r="B130" s="370"/>
      <c r="C130" s="352" t="s">
        <v>714</v>
      </c>
      <c r="D130" s="352"/>
      <c r="E130" s="352"/>
      <c r="F130" s="352"/>
      <c r="G130" s="352"/>
      <c r="H130" s="352"/>
      <c r="I130" s="352"/>
      <c r="J130" s="352"/>
      <c r="K130" s="352"/>
      <c r="L130" s="352"/>
      <c r="M130" s="352"/>
      <c r="N130" s="352"/>
      <c r="O130" s="352"/>
      <c r="P130" s="352"/>
      <c r="Q130" s="352"/>
      <c r="R130" s="352"/>
      <c r="S130" s="352"/>
      <c r="T130" s="352"/>
      <c r="U130" s="352"/>
      <c r="V130" s="352"/>
      <c r="W130" s="352"/>
      <c r="X130" s="352"/>
      <c r="Y130" s="374" t="s">
        <v>715</v>
      </c>
      <c r="Z130" s="375"/>
      <c r="AA130" s="376"/>
      <c r="AB130" s="369"/>
      <c r="AC130" s="371"/>
      <c r="AD130" s="370"/>
      <c r="AE130" s="379">
        <f>-'[2]VTabeliBS'!D434</f>
        <v>1051949</v>
      </c>
      <c r="AF130" s="379"/>
      <c r="AG130" s="379"/>
      <c r="AH130" s="379"/>
      <c r="AI130" s="379"/>
      <c r="AJ130" s="379">
        <f>-'[2]VTabeliBS'!E434</f>
        <v>1203577</v>
      </c>
      <c r="AK130" s="379"/>
      <c r="AL130" s="379"/>
      <c r="AM130" s="379"/>
      <c r="AN130" s="379"/>
    </row>
    <row r="131" spans="1:40" ht="12.75">
      <c r="A131" s="369">
        <v>101</v>
      </c>
      <c r="B131" s="370"/>
      <c r="C131" s="352" t="s">
        <v>716</v>
      </c>
      <c r="D131" s="352"/>
      <c r="E131" s="352"/>
      <c r="F131" s="352"/>
      <c r="G131" s="352"/>
      <c r="H131" s="352"/>
      <c r="I131" s="352"/>
      <c r="J131" s="352"/>
      <c r="K131" s="352"/>
      <c r="L131" s="352"/>
      <c r="M131" s="352"/>
      <c r="N131" s="352"/>
      <c r="O131" s="352"/>
      <c r="P131" s="352"/>
      <c r="Q131" s="352"/>
      <c r="R131" s="352"/>
      <c r="S131" s="352"/>
      <c r="T131" s="352"/>
      <c r="U131" s="352"/>
      <c r="V131" s="352"/>
      <c r="W131" s="352"/>
      <c r="X131" s="352"/>
      <c r="Y131" s="374" t="s">
        <v>717</v>
      </c>
      <c r="Z131" s="375"/>
      <c r="AA131" s="376"/>
      <c r="AB131" s="369"/>
      <c r="AC131" s="371"/>
      <c r="AD131" s="370"/>
      <c r="AE131" s="379">
        <f>-'[2]VTabeliBS'!D442</f>
        <v>0</v>
      </c>
      <c r="AF131" s="379"/>
      <c r="AG131" s="379"/>
      <c r="AH131" s="379"/>
      <c r="AI131" s="379"/>
      <c r="AJ131" s="379">
        <f>-'[2]VTabeliBS'!E442</f>
        <v>0</v>
      </c>
      <c r="AK131" s="379"/>
      <c r="AL131" s="379"/>
      <c r="AM131" s="379"/>
      <c r="AN131" s="379"/>
    </row>
    <row r="132" spans="1:40" ht="12.75">
      <c r="A132" s="369">
        <v>102</v>
      </c>
      <c r="B132" s="370"/>
      <c r="C132" s="354" t="s">
        <v>718</v>
      </c>
      <c r="D132" s="354"/>
      <c r="E132" s="354"/>
      <c r="F132" s="354"/>
      <c r="G132" s="354"/>
      <c r="H132" s="354"/>
      <c r="I132" s="354"/>
      <c r="J132" s="354"/>
      <c r="K132" s="354"/>
      <c r="L132" s="354"/>
      <c r="M132" s="354"/>
      <c r="N132" s="354"/>
      <c r="O132" s="354"/>
      <c r="P132" s="354"/>
      <c r="Q132" s="354"/>
      <c r="R132" s="354"/>
      <c r="S132" s="354"/>
      <c r="T132" s="354"/>
      <c r="U132" s="354"/>
      <c r="V132" s="354"/>
      <c r="W132" s="354"/>
      <c r="X132" s="354"/>
      <c r="Y132" s="374" t="s">
        <v>719</v>
      </c>
      <c r="Z132" s="375"/>
      <c r="AA132" s="376"/>
      <c r="AB132" s="369"/>
      <c r="AC132" s="371"/>
      <c r="AD132" s="370"/>
      <c r="AE132" s="377">
        <f>AE86+AE102+AE115+AE130+AE131</f>
        <v>9830289</v>
      </c>
      <c r="AF132" s="377"/>
      <c r="AG132" s="377"/>
      <c r="AH132" s="377"/>
      <c r="AI132" s="377"/>
      <c r="AJ132" s="377">
        <f>AJ86+AJ102+AJ115+AJ130+AJ131</f>
        <v>10058225</v>
      </c>
      <c r="AK132" s="377"/>
      <c r="AL132" s="377"/>
      <c r="AM132" s="377"/>
      <c r="AN132" s="377"/>
    </row>
    <row r="133" spans="1:40" ht="12.75">
      <c r="A133" s="369">
        <v>103</v>
      </c>
      <c r="B133" s="370"/>
      <c r="C133" s="382" t="s">
        <v>720</v>
      </c>
      <c r="D133" s="382"/>
      <c r="E133" s="382"/>
      <c r="F133" s="382"/>
      <c r="G133" s="382"/>
      <c r="H133" s="382"/>
      <c r="I133" s="382"/>
      <c r="J133" s="382"/>
      <c r="K133" s="382"/>
      <c r="L133" s="382"/>
      <c r="M133" s="382"/>
      <c r="N133" s="382"/>
      <c r="O133" s="382"/>
      <c r="P133" s="382"/>
      <c r="Q133" s="382"/>
      <c r="R133" s="382"/>
      <c r="S133" s="382"/>
      <c r="T133" s="382"/>
      <c r="U133" s="382"/>
      <c r="V133" s="382"/>
      <c r="W133" s="382"/>
      <c r="X133" s="382"/>
      <c r="Y133" s="374" t="s">
        <v>721</v>
      </c>
      <c r="Z133" s="375"/>
      <c r="AA133" s="376"/>
      <c r="AB133" s="369"/>
      <c r="AC133" s="371"/>
      <c r="AD133" s="370"/>
      <c r="AE133" s="379"/>
      <c r="AF133" s="379"/>
      <c r="AG133" s="379"/>
      <c r="AH133" s="379"/>
      <c r="AI133" s="379"/>
      <c r="AJ133" s="379"/>
      <c r="AK133" s="379"/>
      <c r="AL133" s="379"/>
      <c r="AM133" s="379"/>
      <c r="AN133" s="379"/>
    </row>
    <row r="134" spans="25:40" ht="19.5" customHeight="1">
      <c r="Y134" s="280"/>
      <c r="Z134" s="280"/>
      <c r="AA134" s="280"/>
      <c r="AE134" s="383">
        <f>IF(ROUND(AE84-AE132,0)&lt;&gt;0,ROUND(AE84-AE132,0),"")</f>
        <v>-4</v>
      </c>
      <c r="AF134" s="383"/>
      <c r="AG134" s="383"/>
      <c r="AH134" s="383"/>
      <c r="AI134" s="383"/>
      <c r="AJ134" s="384">
        <f>IF(ROUND(AJ84-AJ132,0)&lt;&gt;0,ROUND(AJ84-AJ132,0),"")</f>
        <v>-1</v>
      </c>
      <c r="AK134" s="384"/>
      <c r="AL134" s="384"/>
      <c r="AM134" s="384"/>
      <c r="AN134" s="384"/>
    </row>
    <row r="135" ht="19.5" customHeight="1">
      <c r="AJ135" s="214"/>
    </row>
    <row r="136" spans="7:36" ht="19.5" customHeight="1">
      <c r="G136" s="213" t="s">
        <v>722</v>
      </c>
      <c r="AJ136" s="214"/>
    </row>
    <row r="137" spans="7:36" ht="19.5" customHeight="1">
      <c r="G137" s="229"/>
      <c r="H137" s="229"/>
      <c r="I137" s="229"/>
      <c r="J137" s="229"/>
      <c r="K137" s="229"/>
      <c r="L137" s="229"/>
      <c r="M137" s="229"/>
      <c r="N137" s="229"/>
      <c r="O137" s="229"/>
      <c r="P137" s="229"/>
      <c r="Q137" s="229"/>
      <c r="R137" s="229"/>
      <c r="S137" s="229"/>
      <c r="T137" s="229"/>
      <c r="U137" s="229"/>
      <c r="V137" s="229"/>
      <c r="W137" s="229"/>
      <c r="AJ137" s="214"/>
    </row>
    <row r="138" ht="19.5" customHeight="1">
      <c r="AJ138" s="214"/>
    </row>
    <row r="139" spans="7:36" ht="19.5" customHeight="1">
      <c r="G139" s="213" t="s">
        <v>723</v>
      </c>
      <c r="K139" s="281"/>
      <c r="L139" s="281"/>
      <c r="M139" s="281"/>
      <c r="N139" s="281"/>
      <c r="O139" s="281"/>
      <c r="P139" s="281"/>
      <c r="Q139" s="281"/>
      <c r="R139" s="281"/>
      <c r="S139" s="281"/>
      <c r="T139" s="281"/>
      <c r="U139" s="281"/>
      <c r="V139" s="281"/>
      <c r="W139" s="281"/>
      <c r="AJ139" s="214"/>
    </row>
    <row r="140" ht="19.5" customHeight="1">
      <c r="AJ140" s="214"/>
    </row>
    <row r="141" spans="7:36" ht="19.5" customHeight="1">
      <c r="G141" s="213" t="s">
        <v>724</v>
      </c>
      <c r="AJ141" s="214"/>
    </row>
    <row r="142" spans="7:36" ht="19.5" customHeight="1">
      <c r="G142" s="229"/>
      <c r="H142" s="229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29"/>
      <c r="U142" s="229"/>
      <c r="V142" s="229"/>
      <c r="W142" s="229"/>
      <c r="AJ142" s="214"/>
    </row>
    <row r="143" ht="19.5" customHeight="1">
      <c r="AJ143" s="214"/>
    </row>
    <row r="144" spans="7:36" ht="19.5" customHeight="1">
      <c r="G144" s="213" t="s">
        <v>725</v>
      </c>
      <c r="K144" s="281"/>
      <c r="L144" s="281"/>
      <c r="M144" s="281"/>
      <c r="N144" s="281"/>
      <c r="O144" s="281"/>
      <c r="P144" s="281"/>
      <c r="Q144" s="281"/>
      <c r="R144" s="218"/>
      <c r="S144" s="218"/>
      <c r="T144" s="218"/>
      <c r="U144" s="218"/>
      <c r="V144" s="218"/>
      <c r="W144" s="218"/>
      <c r="AJ144" s="214"/>
    </row>
    <row r="145" ht="19.5" customHeight="1">
      <c r="AJ145" s="214"/>
    </row>
    <row r="146" spans="3:38" ht="19.5" customHeight="1">
      <c r="C146" s="210"/>
      <c r="D146" s="211"/>
      <c r="E146" s="211"/>
      <c r="F146" s="211"/>
      <c r="G146" s="211"/>
      <c r="H146" s="211"/>
      <c r="I146" s="211"/>
      <c r="J146" s="211"/>
      <c r="K146" s="212"/>
      <c r="L146" s="210"/>
      <c r="M146" s="211"/>
      <c r="N146" s="211"/>
      <c r="O146" s="211"/>
      <c r="P146" s="211"/>
      <c r="Q146" s="211"/>
      <c r="R146" s="211"/>
      <c r="S146" s="211"/>
      <c r="T146" s="212"/>
      <c r="U146" s="210"/>
      <c r="V146" s="211"/>
      <c r="W146" s="211"/>
      <c r="X146" s="211"/>
      <c r="Y146" s="211"/>
      <c r="Z146" s="211"/>
      <c r="AA146" s="211"/>
      <c r="AB146" s="211"/>
      <c r="AC146" s="212"/>
      <c r="AD146" s="210"/>
      <c r="AE146" s="282"/>
      <c r="AF146" s="282"/>
      <c r="AG146" s="282"/>
      <c r="AH146" s="282"/>
      <c r="AI146" s="282"/>
      <c r="AJ146" s="211"/>
      <c r="AK146" s="211"/>
      <c r="AL146" s="212"/>
    </row>
    <row r="147" spans="3:38" ht="19.5" customHeight="1">
      <c r="C147" s="217"/>
      <c r="D147" s="218" t="s">
        <v>726</v>
      </c>
      <c r="E147" s="218"/>
      <c r="F147" s="218"/>
      <c r="G147" s="218"/>
      <c r="H147" s="218"/>
      <c r="I147" s="218"/>
      <c r="J147" s="218"/>
      <c r="K147" s="221"/>
      <c r="L147" s="217"/>
      <c r="M147" s="385" t="s">
        <v>727</v>
      </c>
      <c r="N147" s="385"/>
      <c r="O147" s="385"/>
      <c r="P147" s="385"/>
      <c r="Q147" s="385"/>
      <c r="R147" s="385"/>
      <c r="S147" s="385"/>
      <c r="T147" s="221"/>
      <c r="U147" s="217"/>
      <c r="V147" s="218"/>
      <c r="W147" s="218"/>
      <c r="X147" s="218"/>
      <c r="Y147" s="218"/>
      <c r="Z147" s="218"/>
      <c r="AA147" s="218"/>
      <c r="AB147" s="218"/>
      <c r="AC147" s="221"/>
      <c r="AD147" s="217"/>
      <c r="AE147" s="385" t="s">
        <v>728</v>
      </c>
      <c r="AF147" s="385"/>
      <c r="AG147" s="385"/>
      <c r="AH147" s="385"/>
      <c r="AI147" s="385"/>
      <c r="AJ147" s="385"/>
      <c r="AK147" s="385"/>
      <c r="AL147" s="221"/>
    </row>
    <row r="148" spans="3:38" ht="19.5" customHeight="1">
      <c r="C148" s="217"/>
      <c r="D148" s="218"/>
      <c r="E148" s="218"/>
      <c r="F148" s="218"/>
      <c r="G148" s="218"/>
      <c r="H148" s="218"/>
      <c r="I148" s="218"/>
      <c r="J148" s="218"/>
      <c r="K148" s="221"/>
      <c r="L148" s="386" t="s">
        <v>729</v>
      </c>
      <c r="M148" s="385"/>
      <c r="N148" s="385"/>
      <c r="O148" s="385"/>
      <c r="P148" s="385"/>
      <c r="Q148" s="385"/>
      <c r="R148" s="385"/>
      <c r="S148" s="385"/>
      <c r="T148" s="387"/>
      <c r="U148" s="217"/>
      <c r="V148" s="218"/>
      <c r="W148" s="218"/>
      <c r="X148" s="218" t="s">
        <v>730</v>
      </c>
      <c r="Y148" s="218" t="s">
        <v>731</v>
      </c>
      <c r="Z148" s="218"/>
      <c r="AA148" s="218"/>
      <c r="AB148" s="218"/>
      <c r="AC148" s="221"/>
      <c r="AD148" s="217"/>
      <c r="AE148" s="283"/>
      <c r="AF148" s="283"/>
      <c r="AG148" s="283"/>
      <c r="AH148" s="283"/>
      <c r="AI148" s="283"/>
      <c r="AJ148" s="218"/>
      <c r="AK148" s="218"/>
      <c r="AL148" s="221"/>
    </row>
    <row r="149" spans="3:38" ht="19.5" customHeight="1">
      <c r="C149" s="217"/>
      <c r="D149" s="218" t="s">
        <v>732</v>
      </c>
      <c r="E149" s="218"/>
      <c r="F149" s="218"/>
      <c r="G149" s="218"/>
      <c r="H149" s="218"/>
      <c r="I149" s="218"/>
      <c r="J149" s="218"/>
      <c r="K149" s="221"/>
      <c r="L149" s="217"/>
      <c r="M149" s="229"/>
      <c r="N149" s="229"/>
      <c r="O149" s="229"/>
      <c r="P149" s="229"/>
      <c r="Q149" s="229"/>
      <c r="R149" s="229"/>
      <c r="S149" s="229"/>
      <c r="T149" s="221"/>
      <c r="U149" s="217"/>
      <c r="V149" s="218"/>
      <c r="W149" s="218"/>
      <c r="X149" s="218"/>
      <c r="Y149" s="218"/>
      <c r="Z149" s="218"/>
      <c r="AA149" s="218"/>
      <c r="AB149" s="218"/>
      <c r="AC149" s="221"/>
      <c r="AD149" s="217"/>
      <c r="AE149" s="284"/>
      <c r="AF149" s="284"/>
      <c r="AG149" s="284"/>
      <c r="AH149" s="284"/>
      <c r="AI149" s="284"/>
      <c r="AJ149" s="229"/>
      <c r="AK149" s="229"/>
      <c r="AL149" s="221"/>
    </row>
    <row r="150" spans="3:38" ht="19.5" customHeight="1">
      <c r="C150" s="228"/>
      <c r="D150" s="229"/>
      <c r="E150" s="229"/>
      <c r="F150" s="229"/>
      <c r="G150" s="229"/>
      <c r="H150" s="229"/>
      <c r="I150" s="229"/>
      <c r="J150" s="229"/>
      <c r="K150" s="230"/>
      <c r="L150" s="228"/>
      <c r="M150" s="229"/>
      <c r="N150" s="229"/>
      <c r="O150" s="229"/>
      <c r="P150" s="229"/>
      <c r="Q150" s="229"/>
      <c r="R150" s="229"/>
      <c r="S150" s="229"/>
      <c r="T150" s="230"/>
      <c r="U150" s="228"/>
      <c r="V150" s="229"/>
      <c r="W150" s="229"/>
      <c r="X150" s="229"/>
      <c r="Y150" s="229"/>
      <c r="Z150" s="229"/>
      <c r="AA150" s="229"/>
      <c r="AB150" s="229"/>
      <c r="AC150" s="230"/>
      <c r="AD150" s="228"/>
      <c r="AE150" s="284"/>
      <c r="AF150" s="284"/>
      <c r="AG150" s="284"/>
      <c r="AH150" s="284"/>
      <c r="AI150" s="284"/>
      <c r="AJ150" s="229"/>
      <c r="AK150" s="229"/>
      <c r="AL150" s="230"/>
    </row>
    <row r="151" ht="19.5" customHeight="1">
      <c r="AJ151" s="214"/>
    </row>
    <row r="152" ht="19.5" customHeight="1">
      <c r="AJ152" s="214"/>
    </row>
    <row r="153" ht="19.5" customHeight="1">
      <c r="AJ153" s="214"/>
    </row>
    <row r="154" ht="19.5" customHeight="1">
      <c r="AJ154" s="214"/>
    </row>
    <row r="155" ht="19.5" customHeight="1">
      <c r="AJ155" s="214"/>
    </row>
    <row r="156" ht="19.5" customHeight="1">
      <c r="AJ156" s="214"/>
    </row>
    <row r="157" ht="19.5" customHeight="1">
      <c r="AJ157" s="214"/>
    </row>
    <row r="158" ht="19.5" customHeight="1">
      <c r="AJ158" s="214"/>
    </row>
    <row r="159" ht="19.5" customHeight="1">
      <c r="AJ159" s="214"/>
    </row>
    <row r="160" ht="19.5" customHeight="1">
      <c r="AJ160" s="214"/>
    </row>
    <row r="161" ht="19.5" customHeight="1">
      <c r="AJ161" s="214"/>
    </row>
    <row r="162" ht="19.5" customHeight="1">
      <c r="AJ162" s="214"/>
    </row>
    <row r="163" ht="19.5" customHeight="1">
      <c r="AJ163" s="214"/>
    </row>
    <row r="164" ht="19.5" customHeight="1">
      <c r="AJ164" s="214"/>
    </row>
    <row r="165" ht="19.5" customHeight="1">
      <c r="AJ165" s="214"/>
    </row>
    <row r="166" ht="19.5" customHeight="1">
      <c r="AJ166" s="214"/>
    </row>
    <row r="167" ht="19.5" customHeight="1">
      <c r="AJ167" s="214"/>
    </row>
    <row r="168" ht="19.5" customHeight="1">
      <c r="AJ168" s="214"/>
    </row>
    <row r="169" ht="19.5" customHeight="1">
      <c r="AJ169" s="214"/>
    </row>
    <row r="170" ht="19.5" customHeight="1">
      <c r="AJ170" s="214"/>
    </row>
    <row r="171" ht="19.5" customHeight="1">
      <c r="AJ171" s="214"/>
    </row>
    <row r="172" ht="19.5" customHeight="1">
      <c r="AJ172" s="214"/>
    </row>
    <row r="173" ht="19.5" customHeight="1">
      <c r="AJ173" s="214"/>
    </row>
    <row r="174" ht="19.5" customHeight="1">
      <c r="AJ174" s="214"/>
    </row>
    <row r="175" ht="19.5" customHeight="1">
      <c r="AJ175" s="214"/>
    </row>
    <row r="176" ht="19.5" customHeight="1">
      <c r="AJ176" s="214"/>
    </row>
    <row r="177" ht="19.5" customHeight="1">
      <c r="AJ177" s="214"/>
    </row>
    <row r="178" ht="19.5" customHeight="1">
      <c r="AJ178" s="214"/>
    </row>
    <row r="179" ht="19.5" customHeight="1">
      <c r="AJ179" s="214"/>
    </row>
    <row r="180" ht="19.5" customHeight="1">
      <c r="AJ180" s="214"/>
    </row>
    <row r="181" ht="19.5" customHeight="1">
      <c r="AJ181" s="214"/>
    </row>
    <row r="182" ht="19.5" customHeight="1">
      <c r="AJ182" s="214"/>
    </row>
    <row r="183" ht="19.5" customHeight="1">
      <c r="AJ183" s="214"/>
    </row>
    <row r="184" ht="19.5" customHeight="1">
      <c r="AJ184" s="214"/>
    </row>
    <row r="185" ht="19.5" customHeight="1">
      <c r="AJ185" s="214"/>
    </row>
    <row r="186" ht="19.5" customHeight="1">
      <c r="AJ186" s="214"/>
    </row>
    <row r="187" ht="19.5" customHeight="1">
      <c r="AJ187" s="214"/>
    </row>
    <row r="188" ht="19.5" customHeight="1">
      <c r="AJ188" s="214"/>
    </row>
    <row r="189" ht="19.5" customHeight="1">
      <c r="AJ189" s="214"/>
    </row>
    <row r="190" ht="19.5" customHeight="1">
      <c r="AJ190" s="214"/>
    </row>
    <row r="191" ht="19.5" customHeight="1">
      <c r="AJ191" s="214"/>
    </row>
    <row r="192" ht="19.5" customHeight="1">
      <c r="AJ192" s="214"/>
    </row>
    <row r="193" ht="19.5" customHeight="1">
      <c r="AJ193" s="214"/>
    </row>
    <row r="194" ht="19.5" customHeight="1">
      <c r="AJ194" s="214"/>
    </row>
    <row r="195" ht="19.5" customHeight="1">
      <c r="AJ195" s="214"/>
    </row>
    <row r="196" ht="19.5" customHeight="1">
      <c r="AJ196" s="214"/>
    </row>
    <row r="197" ht="19.5" customHeight="1">
      <c r="AJ197" s="214"/>
    </row>
    <row r="198" ht="19.5" customHeight="1">
      <c r="AJ198" s="214"/>
    </row>
    <row r="199" ht="19.5" customHeight="1">
      <c r="AJ199" s="214"/>
    </row>
    <row r="200" ht="19.5" customHeight="1">
      <c r="AJ200" s="214"/>
    </row>
    <row r="201" ht="19.5" customHeight="1">
      <c r="AJ201" s="214"/>
    </row>
    <row r="202" ht="19.5" customHeight="1">
      <c r="AJ202" s="214"/>
    </row>
    <row r="203" ht="19.5" customHeight="1">
      <c r="AJ203" s="214"/>
    </row>
    <row r="204" ht="19.5" customHeight="1">
      <c r="AJ204" s="214"/>
    </row>
    <row r="205" ht="19.5" customHeight="1">
      <c r="AJ205" s="214"/>
    </row>
    <row r="206" ht="19.5" customHeight="1">
      <c r="AJ206" s="214"/>
    </row>
    <row r="207" ht="19.5" customHeight="1">
      <c r="AJ207" s="214"/>
    </row>
    <row r="208" ht="19.5" customHeight="1">
      <c r="AJ208" s="214"/>
    </row>
    <row r="209" ht="19.5" customHeight="1">
      <c r="AJ209" s="214"/>
    </row>
    <row r="210" ht="19.5" customHeight="1">
      <c r="AJ210" s="214"/>
    </row>
    <row r="211" ht="19.5" customHeight="1">
      <c r="AJ211" s="214"/>
    </row>
    <row r="212" ht="19.5" customHeight="1">
      <c r="AJ212" s="214"/>
    </row>
    <row r="213" ht="19.5" customHeight="1">
      <c r="AJ213" s="214"/>
    </row>
    <row r="214" ht="19.5" customHeight="1">
      <c r="AJ214" s="214"/>
    </row>
    <row r="215" ht="19.5" customHeight="1">
      <c r="AJ215" s="214"/>
    </row>
    <row r="216" ht="19.5" customHeight="1">
      <c r="AJ216" s="214"/>
    </row>
    <row r="217" ht="19.5" customHeight="1">
      <c r="AJ217" s="214"/>
    </row>
    <row r="218" ht="19.5" customHeight="1">
      <c r="AJ218" s="214"/>
    </row>
    <row r="219" ht="19.5" customHeight="1">
      <c r="AJ219" s="214"/>
    </row>
    <row r="220" ht="19.5" customHeight="1">
      <c r="AJ220" s="214"/>
    </row>
    <row r="221" ht="19.5" customHeight="1">
      <c r="AJ221" s="214"/>
    </row>
    <row r="222" ht="19.5" customHeight="1">
      <c r="AJ222" s="214"/>
    </row>
    <row r="223" ht="19.5" customHeight="1">
      <c r="AJ223" s="214"/>
    </row>
    <row r="224" ht="19.5" customHeight="1">
      <c r="AJ224" s="214"/>
    </row>
    <row r="225" ht="19.5" customHeight="1">
      <c r="AJ225" s="214"/>
    </row>
    <row r="226" ht="19.5" customHeight="1">
      <c r="AJ226" s="214"/>
    </row>
    <row r="227" ht="19.5" customHeight="1">
      <c r="AJ227" s="214"/>
    </row>
    <row r="228" ht="19.5" customHeight="1">
      <c r="AJ228" s="214"/>
    </row>
    <row r="229" ht="19.5" customHeight="1">
      <c r="AJ229" s="214"/>
    </row>
    <row r="230" ht="19.5" customHeight="1">
      <c r="AJ230" s="214"/>
    </row>
    <row r="231" ht="19.5" customHeight="1">
      <c r="AJ231" s="214"/>
    </row>
    <row r="232" ht="19.5" customHeight="1">
      <c r="AJ232" s="214"/>
    </row>
    <row r="233" ht="19.5" customHeight="1">
      <c r="AJ233" s="214"/>
    </row>
    <row r="234" ht="19.5" customHeight="1">
      <c r="AJ234" s="214"/>
    </row>
    <row r="235" ht="19.5" customHeight="1">
      <c r="AJ235" s="214"/>
    </row>
    <row r="236" ht="19.5" customHeight="1">
      <c r="AJ236" s="214"/>
    </row>
    <row r="237" ht="19.5" customHeight="1">
      <c r="AJ237" s="214"/>
    </row>
    <row r="238" ht="19.5" customHeight="1">
      <c r="AJ238" s="214"/>
    </row>
    <row r="239" ht="19.5" customHeight="1">
      <c r="AJ239" s="214"/>
    </row>
    <row r="240" ht="19.5" customHeight="1">
      <c r="AJ240" s="214"/>
    </row>
    <row r="241" ht="19.5" customHeight="1">
      <c r="AJ241" s="214"/>
    </row>
    <row r="242" ht="19.5" customHeight="1">
      <c r="AJ242" s="214"/>
    </row>
    <row r="243" ht="19.5" customHeight="1">
      <c r="AJ243" s="214"/>
    </row>
    <row r="244" ht="19.5" customHeight="1">
      <c r="AJ244" s="214"/>
    </row>
    <row r="245" ht="19.5" customHeight="1">
      <c r="AJ245" s="214"/>
    </row>
    <row r="246" ht="19.5" customHeight="1">
      <c r="AJ246" s="214"/>
    </row>
    <row r="247" ht="19.5" customHeight="1">
      <c r="AJ247" s="214"/>
    </row>
    <row r="248" ht="19.5" customHeight="1">
      <c r="AJ248" s="214"/>
    </row>
    <row r="249" ht="19.5" customHeight="1">
      <c r="AJ249" s="214"/>
    </row>
    <row r="250" ht="19.5" customHeight="1">
      <c r="AJ250" s="214"/>
    </row>
    <row r="251" ht="19.5" customHeight="1">
      <c r="AJ251" s="214"/>
    </row>
    <row r="252" ht="19.5" customHeight="1">
      <c r="AJ252" s="214"/>
    </row>
    <row r="253" ht="19.5" customHeight="1">
      <c r="AJ253" s="214"/>
    </row>
    <row r="254" ht="19.5" customHeight="1">
      <c r="AJ254" s="214"/>
    </row>
  </sheetData>
  <sheetProtection/>
  <mergeCells count="702">
    <mergeCell ref="AE134:AI134"/>
    <mergeCell ref="AJ134:AN134"/>
    <mergeCell ref="M147:S147"/>
    <mergeCell ref="AE147:AK147"/>
    <mergeCell ref="L148:T148"/>
    <mergeCell ref="A133:B133"/>
    <mergeCell ref="C133:X133"/>
    <mergeCell ref="Y133:AA133"/>
    <mergeCell ref="AB133:AD133"/>
    <mergeCell ref="AE133:AI133"/>
    <mergeCell ref="AJ133:AN133"/>
    <mergeCell ref="A132:B132"/>
    <mergeCell ref="C132:X132"/>
    <mergeCell ref="Y132:AA132"/>
    <mergeCell ref="AB132:AD132"/>
    <mergeCell ref="AE132:AI132"/>
    <mergeCell ref="AJ132:AN132"/>
    <mergeCell ref="A131:B131"/>
    <mergeCell ref="C131:X131"/>
    <mergeCell ref="Y131:AA131"/>
    <mergeCell ref="AB131:AD131"/>
    <mergeCell ref="AE131:AI131"/>
    <mergeCell ref="AJ131:AN131"/>
    <mergeCell ref="A130:B130"/>
    <mergeCell ref="C130:X130"/>
    <mergeCell ref="Y130:AA130"/>
    <mergeCell ref="AB130:AD130"/>
    <mergeCell ref="AE130:AI130"/>
    <mergeCell ref="AJ130:AN130"/>
    <mergeCell ref="A129:B129"/>
    <mergeCell ref="C129:X129"/>
    <mergeCell ref="Y129:AA129"/>
    <mergeCell ref="AB129:AD129"/>
    <mergeCell ref="AE129:AI129"/>
    <mergeCell ref="AJ129:AN129"/>
    <mergeCell ref="A128:B128"/>
    <mergeCell ref="C128:X128"/>
    <mergeCell ref="Y128:AA128"/>
    <mergeCell ref="AB128:AD128"/>
    <mergeCell ref="AE128:AI128"/>
    <mergeCell ref="AJ128:AN128"/>
    <mergeCell ref="A127:B127"/>
    <mergeCell ref="C127:X127"/>
    <mergeCell ref="Y127:AA127"/>
    <mergeCell ref="AB127:AD127"/>
    <mergeCell ref="AE127:AI127"/>
    <mergeCell ref="AJ127:AN127"/>
    <mergeCell ref="A126:B126"/>
    <mergeCell ref="C126:X126"/>
    <mergeCell ref="Y126:AA126"/>
    <mergeCell ref="AB126:AD126"/>
    <mergeCell ref="AE126:AI126"/>
    <mergeCell ref="AJ126:AN126"/>
    <mergeCell ref="A125:B125"/>
    <mergeCell ref="C125:X125"/>
    <mergeCell ref="Y125:AA125"/>
    <mergeCell ref="AB125:AD125"/>
    <mergeCell ref="AE125:AI125"/>
    <mergeCell ref="AJ125:AN125"/>
    <mergeCell ref="A124:B124"/>
    <mergeCell ref="C124:X124"/>
    <mergeCell ref="Y124:AA124"/>
    <mergeCell ref="AB124:AD124"/>
    <mergeCell ref="AE124:AI124"/>
    <mergeCell ref="AJ124:AN124"/>
    <mergeCell ref="A123:B123"/>
    <mergeCell ref="C123:X123"/>
    <mergeCell ref="Y123:AA123"/>
    <mergeCell ref="AB123:AD123"/>
    <mergeCell ref="AE123:AI123"/>
    <mergeCell ref="AJ123:AN123"/>
    <mergeCell ref="A122:B122"/>
    <mergeCell ref="C122:X122"/>
    <mergeCell ref="Y122:AA122"/>
    <mergeCell ref="AB122:AD122"/>
    <mergeCell ref="AE122:AI122"/>
    <mergeCell ref="AJ122:AN122"/>
    <mergeCell ref="A121:B121"/>
    <mergeCell ref="C121:X121"/>
    <mergeCell ref="Y121:AA121"/>
    <mergeCell ref="AB121:AD121"/>
    <mergeCell ref="AE121:AI121"/>
    <mergeCell ref="AJ121:AN121"/>
    <mergeCell ref="A120:B120"/>
    <mergeCell ref="C120:X120"/>
    <mergeCell ref="Y120:AA120"/>
    <mergeCell ref="AB120:AD120"/>
    <mergeCell ref="AE120:AI120"/>
    <mergeCell ref="AJ120:AN120"/>
    <mergeCell ref="A119:B119"/>
    <mergeCell ref="C119:X119"/>
    <mergeCell ref="Y119:AA119"/>
    <mergeCell ref="AB119:AD119"/>
    <mergeCell ref="AE119:AI119"/>
    <mergeCell ref="AJ119:AN119"/>
    <mergeCell ref="A118:B118"/>
    <mergeCell ref="C118:X118"/>
    <mergeCell ref="Y118:AA118"/>
    <mergeCell ref="AB118:AD118"/>
    <mergeCell ref="AE118:AI118"/>
    <mergeCell ref="AJ118:AN118"/>
    <mergeCell ref="A117:B117"/>
    <mergeCell ref="C117:X117"/>
    <mergeCell ref="Y117:AA117"/>
    <mergeCell ref="AB117:AD117"/>
    <mergeCell ref="AE117:AI117"/>
    <mergeCell ref="AJ117:AN117"/>
    <mergeCell ref="A116:B116"/>
    <mergeCell ref="C116:X116"/>
    <mergeCell ref="Y116:AA116"/>
    <mergeCell ref="AB116:AD116"/>
    <mergeCell ref="AE116:AI116"/>
    <mergeCell ref="AJ116:AN116"/>
    <mergeCell ref="A115:B115"/>
    <mergeCell ref="C115:X115"/>
    <mergeCell ref="Y115:AA115"/>
    <mergeCell ref="AB115:AD115"/>
    <mergeCell ref="AE115:AI115"/>
    <mergeCell ref="AJ115:AN115"/>
    <mergeCell ref="A114:B114"/>
    <mergeCell ref="C114:X114"/>
    <mergeCell ref="Y114:AA114"/>
    <mergeCell ref="AB114:AD114"/>
    <mergeCell ref="AE114:AI114"/>
    <mergeCell ref="AJ114:AN114"/>
    <mergeCell ref="A113:B113"/>
    <mergeCell ref="C113:X113"/>
    <mergeCell ref="Y113:AA113"/>
    <mergeCell ref="AB113:AD113"/>
    <mergeCell ref="AE113:AI113"/>
    <mergeCell ref="AJ113:AN113"/>
    <mergeCell ref="A112:B112"/>
    <mergeCell ref="C112:X112"/>
    <mergeCell ref="Y112:AA112"/>
    <mergeCell ref="AB112:AD112"/>
    <mergeCell ref="AE112:AI112"/>
    <mergeCell ref="AJ112:AN112"/>
    <mergeCell ref="A111:B111"/>
    <mergeCell ref="C111:X111"/>
    <mergeCell ref="Y111:AA111"/>
    <mergeCell ref="AB111:AD111"/>
    <mergeCell ref="AE111:AI111"/>
    <mergeCell ref="AJ111:AN111"/>
    <mergeCell ref="A110:B110"/>
    <mergeCell ref="C110:X110"/>
    <mergeCell ref="Y110:AA110"/>
    <mergeCell ref="AB110:AD110"/>
    <mergeCell ref="AE110:AI110"/>
    <mergeCell ref="AJ110:AN110"/>
    <mergeCell ref="A109:B109"/>
    <mergeCell ref="C109:X109"/>
    <mergeCell ref="Y109:AA109"/>
    <mergeCell ref="AB109:AD109"/>
    <mergeCell ref="AE109:AI109"/>
    <mergeCell ref="AJ109:AN109"/>
    <mergeCell ref="A108:B108"/>
    <mergeCell ref="C108:X108"/>
    <mergeCell ref="Y108:AA108"/>
    <mergeCell ref="AB108:AD108"/>
    <mergeCell ref="AE108:AI108"/>
    <mergeCell ref="AJ108:AN108"/>
    <mergeCell ref="A107:B107"/>
    <mergeCell ref="C107:X107"/>
    <mergeCell ref="Y107:AA107"/>
    <mergeCell ref="AB107:AD107"/>
    <mergeCell ref="AE107:AI107"/>
    <mergeCell ref="AJ107:AN107"/>
    <mergeCell ref="A106:B106"/>
    <mergeCell ref="C106:X106"/>
    <mergeCell ref="Y106:AA106"/>
    <mergeCell ref="AB106:AD106"/>
    <mergeCell ref="AE106:AI106"/>
    <mergeCell ref="AJ106:AN106"/>
    <mergeCell ref="A105:B105"/>
    <mergeCell ref="C105:X105"/>
    <mergeCell ref="Y105:AA105"/>
    <mergeCell ref="AB105:AD105"/>
    <mergeCell ref="AE105:AI105"/>
    <mergeCell ref="AJ105:AN105"/>
    <mergeCell ref="A104:B104"/>
    <mergeCell ref="C104:X104"/>
    <mergeCell ref="Y104:AA104"/>
    <mergeCell ref="AB104:AD104"/>
    <mergeCell ref="AE104:AI104"/>
    <mergeCell ref="AJ104:AN104"/>
    <mergeCell ref="A103:B103"/>
    <mergeCell ref="C103:X103"/>
    <mergeCell ref="Y103:AA103"/>
    <mergeCell ref="AB103:AD103"/>
    <mergeCell ref="AE103:AI103"/>
    <mergeCell ref="AJ103:AN103"/>
    <mergeCell ref="A102:B102"/>
    <mergeCell ref="C102:X102"/>
    <mergeCell ref="Y102:AA102"/>
    <mergeCell ref="AB102:AD102"/>
    <mergeCell ref="AE102:AI102"/>
    <mergeCell ref="AJ102:AN102"/>
    <mergeCell ref="A101:B101"/>
    <mergeCell ref="C101:X101"/>
    <mergeCell ref="Y101:AA101"/>
    <mergeCell ref="AB101:AD101"/>
    <mergeCell ref="AE101:AI101"/>
    <mergeCell ref="AJ101:AN101"/>
    <mergeCell ref="A100:B100"/>
    <mergeCell ref="C100:X100"/>
    <mergeCell ref="Y100:AA100"/>
    <mergeCell ref="AB100:AD100"/>
    <mergeCell ref="AE100:AI100"/>
    <mergeCell ref="AJ100:AN100"/>
    <mergeCell ref="A99:B99"/>
    <mergeCell ref="C99:X99"/>
    <mergeCell ref="Y99:AA99"/>
    <mergeCell ref="AB99:AD99"/>
    <mergeCell ref="AE99:AI99"/>
    <mergeCell ref="AJ99:AN99"/>
    <mergeCell ref="A98:B98"/>
    <mergeCell ref="C98:X98"/>
    <mergeCell ref="Y98:AA98"/>
    <mergeCell ref="AB98:AD98"/>
    <mergeCell ref="AE98:AI98"/>
    <mergeCell ref="AJ98:AN98"/>
    <mergeCell ref="A97:B97"/>
    <mergeCell ref="C97:X97"/>
    <mergeCell ref="Y97:AA97"/>
    <mergeCell ref="AB97:AD97"/>
    <mergeCell ref="AE97:AI97"/>
    <mergeCell ref="AJ97:AN97"/>
    <mergeCell ref="A96:B96"/>
    <mergeCell ref="C96:X96"/>
    <mergeCell ref="Y96:AA96"/>
    <mergeCell ref="AB96:AD96"/>
    <mergeCell ref="AE96:AI96"/>
    <mergeCell ref="AJ96:AN96"/>
    <mergeCell ref="A95:B95"/>
    <mergeCell ref="C95:X95"/>
    <mergeCell ref="Y95:AA95"/>
    <mergeCell ref="AB95:AD95"/>
    <mergeCell ref="AE95:AI95"/>
    <mergeCell ref="AJ95:AN95"/>
    <mergeCell ref="A94:B94"/>
    <mergeCell ref="C94:X94"/>
    <mergeCell ref="Y94:AA94"/>
    <mergeCell ref="AB94:AD94"/>
    <mergeCell ref="AE94:AI94"/>
    <mergeCell ref="AJ94:AN94"/>
    <mergeCell ref="A93:B93"/>
    <mergeCell ref="C93:X93"/>
    <mergeCell ref="Y93:AA93"/>
    <mergeCell ref="AB93:AD93"/>
    <mergeCell ref="AE93:AI93"/>
    <mergeCell ref="AJ93:AN93"/>
    <mergeCell ref="A92:B92"/>
    <mergeCell ref="C92:X92"/>
    <mergeCell ref="Y92:AA92"/>
    <mergeCell ref="AB92:AD92"/>
    <mergeCell ref="AE92:AI92"/>
    <mergeCell ref="AJ92:AN92"/>
    <mergeCell ref="A91:B91"/>
    <mergeCell ref="C91:X91"/>
    <mergeCell ref="Y91:AA91"/>
    <mergeCell ref="AB91:AD91"/>
    <mergeCell ref="AE91:AI91"/>
    <mergeCell ref="AJ91:AN91"/>
    <mergeCell ref="A90:B90"/>
    <mergeCell ref="C90:X90"/>
    <mergeCell ref="Y90:AA90"/>
    <mergeCell ref="AB90:AD90"/>
    <mergeCell ref="AE90:AI90"/>
    <mergeCell ref="AJ90:AN90"/>
    <mergeCell ref="A89:B89"/>
    <mergeCell ref="C89:X89"/>
    <mergeCell ref="Y89:AA89"/>
    <mergeCell ref="AB89:AD89"/>
    <mergeCell ref="AE89:AI89"/>
    <mergeCell ref="AJ89:AN89"/>
    <mergeCell ref="A88:B88"/>
    <mergeCell ref="C88:X88"/>
    <mergeCell ref="Y88:AA88"/>
    <mergeCell ref="AB88:AD88"/>
    <mergeCell ref="AE88:AI88"/>
    <mergeCell ref="AJ88:AN88"/>
    <mergeCell ref="A87:B87"/>
    <mergeCell ref="C87:X87"/>
    <mergeCell ref="Y87:AA87"/>
    <mergeCell ref="AB87:AD87"/>
    <mergeCell ref="AE87:AI87"/>
    <mergeCell ref="AJ87:AN87"/>
    <mergeCell ref="A86:B86"/>
    <mergeCell ref="C86:X86"/>
    <mergeCell ref="Y86:AA86"/>
    <mergeCell ref="AB86:AD86"/>
    <mergeCell ref="AE86:AI86"/>
    <mergeCell ref="AJ86:AN86"/>
    <mergeCell ref="A85:B85"/>
    <mergeCell ref="C85:X85"/>
    <mergeCell ref="Y85:AA85"/>
    <mergeCell ref="AB85:AD85"/>
    <mergeCell ref="AE85:AI85"/>
    <mergeCell ref="AJ85:AN85"/>
    <mergeCell ref="A84:B84"/>
    <mergeCell ref="C84:X84"/>
    <mergeCell ref="Y84:AA84"/>
    <mergeCell ref="AB84:AD84"/>
    <mergeCell ref="AE84:AI84"/>
    <mergeCell ref="AJ84:AN84"/>
    <mergeCell ref="A83:B83"/>
    <mergeCell ref="C83:X83"/>
    <mergeCell ref="Y83:AA83"/>
    <mergeCell ref="AB83:AD83"/>
    <mergeCell ref="AE83:AI83"/>
    <mergeCell ref="AJ83:AN83"/>
    <mergeCell ref="A82:B82"/>
    <mergeCell ref="C82:X82"/>
    <mergeCell ref="Y82:AA82"/>
    <mergeCell ref="AB82:AD82"/>
    <mergeCell ref="AE82:AI82"/>
    <mergeCell ref="AJ82:AN82"/>
    <mergeCell ref="A81:B81"/>
    <mergeCell ref="C81:X81"/>
    <mergeCell ref="Y81:AA81"/>
    <mergeCell ref="AB81:AD81"/>
    <mergeCell ref="AE81:AI81"/>
    <mergeCell ref="AJ81:AN81"/>
    <mergeCell ref="A80:B80"/>
    <mergeCell ref="C80:X80"/>
    <mergeCell ref="Y80:AA80"/>
    <mergeCell ref="AB80:AD80"/>
    <mergeCell ref="AE80:AI80"/>
    <mergeCell ref="AJ80:AN80"/>
    <mergeCell ref="A79:B79"/>
    <mergeCell ref="C79:X79"/>
    <mergeCell ref="Y79:AA79"/>
    <mergeCell ref="AB79:AD79"/>
    <mergeCell ref="AE79:AI79"/>
    <mergeCell ref="AJ79:AN79"/>
    <mergeCell ref="A78:B78"/>
    <mergeCell ref="C78:X78"/>
    <mergeCell ref="Y78:AA78"/>
    <mergeCell ref="AB78:AD78"/>
    <mergeCell ref="AE78:AI78"/>
    <mergeCell ref="AJ78:AN78"/>
    <mergeCell ref="A77:B77"/>
    <mergeCell ref="C77:X77"/>
    <mergeCell ref="Y77:AA77"/>
    <mergeCell ref="AB77:AD77"/>
    <mergeCell ref="AE77:AI77"/>
    <mergeCell ref="AJ77:AN77"/>
    <mergeCell ref="A76:B76"/>
    <mergeCell ref="C76:X76"/>
    <mergeCell ref="Y76:AA76"/>
    <mergeCell ref="AB76:AD76"/>
    <mergeCell ref="AE76:AI76"/>
    <mergeCell ref="AJ76:AN76"/>
    <mergeCell ref="A75:B75"/>
    <mergeCell ref="C75:X75"/>
    <mergeCell ref="Y75:AA75"/>
    <mergeCell ref="AB75:AD75"/>
    <mergeCell ref="AE75:AI75"/>
    <mergeCell ref="AJ75:AN75"/>
    <mergeCell ref="A74:B74"/>
    <mergeCell ref="C74:X74"/>
    <mergeCell ref="Y74:AA74"/>
    <mergeCell ref="AB74:AD74"/>
    <mergeCell ref="AE74:AI74"/>
    <mergeCell ref="AJ74:AN74"/>
    <mergeCell ref="A73:B73"/>
    <mergeCell ref="C73:X73"/>
    <mergeCell ref="Y73:AA73"/>
    <mergeCell ref="AB73:AD73"/>
    <mergeCell ref="AE73:AI73"/>
    <mergeCell ref="AJ73:AN73"/>
    <mergeCell ref="A72:B72"/>
    <mergeCell ref="C72:X72"/>
    <mergeCell ref="Y72:AA72"/>
    <mergeCell ref="AB72:AD72"/>
    <mergeCell ref="AE72:AI72"/>
    <mergeCell ref="AJ72:AN72"/>
    <mergeCell ref="A71:B71"/>
    <mergeCell ref="C71:X71"/>
    <mergeCell ref="Y71:AA71"/>
    <mergeCell ref="AB71:AD71"/>
    <mergeCell ref="AE71:AI71"/>
    <mergeCell ref="AJ71:AN71"/>
    <mergeCell ref="A70:B70"/>
    <mergeCell ref="C70:X70"/>
    <mergeCell ref="Y70:AA70"/>
    <mergeCell ref="AB70:AD70"/>
    <mergeCell ref="AE70:AI70"/>
    <mergeCell ref="AJ70:AN70"/>
    <mergeCell ref="A69:B69"/>
    <mergeCell ref="C69:X69"/>
    <mergeCell ref="Y69:AA69"/>
    <mergeCell ref="AB69:AD69"/>
    <mergeCell ref="AE69:AI69"/>
    <mergeCell ref="AJ69:AN69"/>
    <mergeCell ref="A68:B68"/>
    <mergeCell ref="C68:X68"/>
    <mergeCell ref="Y68:AA68"/>
    <mergeCell ref="AB68:AD68"/>
    <mergeCell ref="AE68:AI68"/>
    <mergeCell ref="AJ68:AN68"/>
    <mergeCell ref="A67:B67"/>
    <mergeCell ref="C67:X67"/>
    <mergeCell ref="Y67:AA67"/>
    <mergeCell ref="AB67:AD67"/>
    <mergeCell ref="AE67:AI67"/>
    <mergeCell ref="AJ67:AN67"/>
    <mergeCell ref="A66:B66"/>
    <mergeCell ref="C66:X66"/>
    <mergeCell ref="Y66:AA66"/>
    <mergeCell ref="AB66:AD66"/>
    <mergeCell ref="AE66:AI66"/>
    <mergeCell ref="AJ66:AN66"/>
    <mergeCell ref="A65:B65"/>
    <mergeCell ref="C65:X65"/>
    <mergeCell ref="Y65:AA65"/>
    <mergeCell ref="AB65:AD65"/>
    <mergeCell ref="AE65:AI65"/>
    <mergeCell ref="AJ65:AN65"/>
    <mergeCell ref="A64:B64"/>
    <mergeCell ref="C64:X64"/>
    <mergeCell ref="Y64:AA64"/>
    <mergeCell ref="AB64:AD64"/>
    <mergeCell ref="AE64:AI64"/>
    <mergeCell ref="AJ64:AN64"/>
    <mergeCell ref="A63:B63"/>
    <mergeCell ref="C63:X63"/>
    <mergeCell ref="Y63:AA63"/>
    <mergeCell ref="AB63:AD63"/>
    <mergeCell ref="AE63:AI63"/>
    <mergeCell ref="AJ63:AN63"/>
    <mergeCell ref="A62:B62"/>
    <mergeCell ref="C62:X62"/>
    <mergeCell ref="Y62:AA62"/>
    <mergeCell ref="AB62:AD62"/>
    <mergeCell ref="AE62:AI62"/>
    <mergeCell ref="AJ62:AN62"/>
    <mergeCell ref="A61:B61"/>
    <mergeCell ref="C61:X61"/>
    <mergeCell ref="Y61:AA61"/>
    <mergeCell ref="AB61:AD61"/>
    <mergeCell ref="AE61:AI61"/>
    <mergeCell ref="AJ61:AN61"/>
    <mergeCell ref="A60:B60"/>
    <mergeCell ref="C60:X60"/>
    <mergeCell ref="Y60:AA60"/>
    <mergeCell ref="AB60:AD60"/>
    <mergeCell ref="AE60:AI60"/>
    <mergeCell ref="AJ60:AN60"/>
    <mergeCell ref="A59:B59"/>
    <mergeCell ref="C59:X59"/>
    <mergeCell ref="Y59:AA59"/>
    <mergeCell ref="AB59:AD59"/>
    <mergeCell ref="AE59:AI59"/>
    <mergeCell ref="AJ59:AN59"/>
    <mergeCell ref="A58:B58"/>
    <mergeCell ref="C58:X58"/>
    <mergeCell ref="Y58:AA58"/>
    <mergeCell ref="AB58:AD58"/>
    <mergeCell ref="AE58:AI58"/>
    <mergeCell ref="AJ58:AN58"/>
    <mergeCell ref="A57:B57"/>
    <mergeCell ref="C57:X57"/>
    <mergeCell ref="Y57:AA57"/>
    <mergeCell ref="AB57:AD57"/>
    <mergeCell ref="AE57:AI57"/>
    <mergeCell ref="AJ57:AN57"/>
    <mergeCell ref="A56:B56"/>
    <mergeCell ref="C56:X56"/>
    <mergeCell ref="Y56:AA56"/>
    <mergeCell ref="AB56:AD56"/>
    <mergeCell ref="AE56:AI56"/>
    <mergeCell ref="AJ56:AN56"/>
    <mergeCell ref="A55:B55"/>
    <mergeCell ref="C55:X55"/>
    <mergeCell ref="Y55:AA55"/>
    <mergeCell ref="AB55:AD55"/>
    <mergeCell ref="AE55:AI55"/>
    <mergeCell ref="AJ55:AN55"/>
    <mergeCell ref="A54:B54"/>
    <mergeCell ref="C54:X54"/>
    <mergeCell ref="Y54:AA54"/>
    <mergeCell ref="AB54:AD54"/>
    <mergeCell ref="AE54:AI54"/>
    <mergeCell ref="AJ54:AN54"/>
    <mergeCell ref="A53:B53"/>
    <mergeCell ref="C53:X53"/>
    <mergeCell ref="Y53:AA53"/>
    <mergeCell ref="AB53:AD53"/>
    <mergeCell ref="AE53:AI53"/>
    <mergeCell ref="AJ53:AN53"/>
    <mergeCell ref="A52:B52"/>
    <mergeCell ref="C52:X52"/>
    <mergeCell ref="Y52:AA52"/>
    <mergeCell ref="AB52:AD52"/>
    <mergeCell ref="AE52:AI52"/>
    <mergeCell ref="AJ52:AN52"/>
    <mergeCell ref="A51:B51"/>
    <mergeCell ref="C51:X51"/>
    <mergeCell ref="Y51:AA51"/>
    <mergeCell ref="AB51:AD51"/>
    <mergeCell ref="AE51:AI51"/>
    <mergeCell ref="AJ51:AN51"/>
    <mergeCell ref="A50:B50"/>
    <mergeCell ref="C50:X50"/>
    <mergeCell ref="Y50:AA50"/>
    <mergeCell ref="AB50:AD50"/>
    <mergeCell ref="AE50:AI50"/>
    <mergeCell ref="AJ50:AN50"/>
    <mergeCell ref="A49:B49"/>
    <mergeCell ref="C49:X49"/>
    <mergeCell ref="Y49:AA49"/>
    <mergeCell ref="AB49:AD49"/>
    <mergeCell ref="AE49:AI49"/>
    <mergeCell ref="AJ49:AN49"/>
    <mergeCell ref="A48:B48"/>
    <mergeCell ref="C48:X48"/>
    <mergeCell ref="Y48:AA48"/>
    <mergeCell ref="AB48:AD48"/>
    <mergeCell ref="AE48:AI48"/>
    <mergeCell ref="AJ48:AN48"/>
    <mergeCell ref="A47:B47"/>
    <mergeCell ref="C47:X47"/>
    <mergeCell ref="Y47:AA47"/>
    <mergeCell ref="AB47:AD47"/>
    <mergeCell ref="AE47:AI47"/>
    <mergeCell ref="AJ47:AN47"/>
    <mergeCell ref="A46:B46"/>
    <mergeCell ref="C46:X46"/>
    <mergeCell ref="Y46:AA46"/>
    <mergeCell ref="AB46:AD46"/>
    <mergeCell ref="AE46:AI46"/>
    <mergeCell ref="AJ46:AN46"/>
    <mergeCell ref="A45:B45"/>
    <mergeCell ref="C45:X45"/>
    <mergeCell ref="Y45:AA45"/>
    <mergeCell ref="AB45:AD45"/>
    <mergeCell ref="AE45:AI45"/>
    <mergeCell ref="AJ45:AN45"/>
    <mergeCell ref="A44:B44"/>
    <mergeCell ref="C44:X44"/>
    <mergeCell ref="Y44:AA44"/>
    <mergeCell ref="AB44:AD44"/>
    <mergeCell ref="AE44:AI44"/>
    <mergeCell ref="AJ44:AN44"/>
    <mergeCell ref="A43:B43"/>
    <mergeCell ref="C43:X43"/>
    <mergeCell ref="Y43:AA43"/>
    <mergeCell ref="AB43:AD43"/>
    <mergeCell ref="AE43:AI43"/>
    <mergeCell ref="AJ43:AN43"/>
    <mergeCell ref="A42:B42"/>
    <mergeCell ref="C42:X42"/>
    <mergeCell ref="Y42:AA42"/>
    <mergeCell ref="AB42:AD42"/>
    <mergeCell ref="AE42:AI42"/>
    <mergeCell ref="AJ42:AN42"/>
    <mergeCell ref="A41:B41"/>
    <mergeCell ref="C41:X41"/>
    <mergeCell ref="Y41:AA41"/>
    <mergeCell ref="AB41:AD41"/>
    <mergeCell ref="AE41:AI41"/>
    <mergeCell ref="AJ41:AN41"/>
    <mergeCell ref="A40:B40"/>
    <mergeCell ref="C40:X40"/>
    <mergeCell ref="Y40:AA40"/>
    <mergeCell ref="AB40:AD40"/>
    <mergeCell ref="AE40:AI40"/>
    <mergeCell ref="AJ40:AN40"/>
    <mergeCell ref="A39:B39"/>
    <mergeCell ref="C39:X39"/>
    <mergeCell ref="Y39:AA39"/>
    <mergeCell ref="AB39:AD39"/>
    <mergeCell ref="AE39:AI39"/>
    <mergeCell ref="AJ39:AN39"/>
    <mergeCell ref="A38:B38"/>
    <mergeCell ref="C38:X38"/>
    <mergeCell ref="Y38:AA38"/>
    <mergeCell ref="AB38:AD38"/>
    <mergeCell ref="AE38:AI38"/>
    <mergeCell ref="AJ38:AN38"/>
    <mergeCell ref="A37:B37"/>
    <mergeCell ref="C37:X37"/>
    <mergeCell ref="Y37:AA37"/>
    <mergeCell ref="AB37:AD37"/>
    <mergeCell ref="AE37:AI37"/>
    <mergeCell ref="AJ37:AN37"/>
    <mergeCell ref="A36:B36"/>
    <mergeCell ref="C36:X36"/>
    <mergeCell ref="Y36:AA36"/>
    <mergeCell ref="AB36:AD36"/>
    <mergeCell ref="AE36:AI36"/>
    <mergeCell ref="AJ36:AN36"/>
    <mergeCell ref="A35:B35"/>
    <mergeCell ref="C35:X35"/>
    <mergeCell ref="Y35:AA35"/>
    <mergeCell ref="AB35:AD35"/>
    <mergeCell ref="AE35:AI35"/>
    <mergeCell ref="AJ35:AN35"/>
    <mergeCell ref="A34:B34"/>
    <mergeCell ref="C34:X34"/>
    <mergeCell ref="Y34:AA34"/>
    <mergeCell ref="AB34:AD34"/>
    <mergeCell ref="AE34:AI34"/>
    <mergeCell ref="AJ34:AN34"/>
    <mergeCell ref="A33:B33"/>
    <mergeCell ref="C33:X33"/>
    <mergeCell ref="Y33:AA33"/>
    <mergeCell ref="AB33:AD33"/>
    <mergeCell ref="AE33:AI33"/>
    <mergeCell ref="AJ33:AN33"/>
    <mergeCell ref="A32:B32"/>
    <mergeCell ref="C32:X32"/>
    <mergeCell ref="Y32:AA32"/>
    <mergeCell ref="AB32:AD32"/>
    <mergeCell ref="AE32:AI32"/>
    <mergeCell ref="AJ32:AN32"/>
    <mergeCell ref="A31:B31"/>
    <mergeCell ref="C31:X31"/>
    <mergeCell ref="Y31:AA31"/>
    <mergeCell ref="AB31:AD31"/>
    <mergeCell ref="AE31:AI31"/>
    <mergeCell ref="AJ31:AN31"/>
    <mergeCell ref="A30:B30"/>
    <mergeCell ref="C30:X30"/>
    <mergeCell ref="Y30:AA30"/>
    <mergeCell ref="AB30:AD30"/>
    <mergeCell ref="AE30:AI30"/>
    <mergeCell ref="AJ30:AN30"/>
    <mergeCell ref="A29:B29"/>
    <mergeCell ref="C29:X29"/>
    <mergeCell ref="Y29:AA29"/>
    <mergeCell ref="AB29:AD29"/>
    <mergeCell ref="AE29:AI29"/>
    <mergeCell ref="AJ29:AN29"/>
    <mergeCell ref="A28:B28"/>
    <mergeCell ref="C28:X28"/>
    <mergeCell ref="Y28:AA28"/>
    <mergeCell ref="AB28:AD28"/>
    <mergeCell ref="AE28:AI28"/>
    <mergeCell ref="AJ28:AN28"/>
    <mergeCell ref="A27:B27"/>
    <mergeCell ref="C27:X27"/>
    <mergeCell ref="Y27:AA27"/>
    <mergeCell ref="AB27:AD27"/>
    <mergeCell ref="AE27:AI27"/>
    <mergeCell ref="AJ27:AN27"/>
    <mergeCell ref="A26:B26"/>
    <mergeCell ref="C26:X26"/>
    <mergeCell ref="Y26:AA26"/>
    <mergeCell ref="AB26:AD26"/>
    <mergeCell ref="AE26:AI26"/>
    <mergeCell ref="AJ26:AN26"/>
    <mergeCell ref="A25:B25"/>
    <mergeCell ref="C25:X25"/>
    <mergeCell ref="Y25:AA25"/>
    <mergeCell ref="AB25:AD25"/>
    <mergeCell ref="AE25:AI25"/>
    <mergeCell ref="AJ25:AN25"/>
    <mergeCell ref="A24:B24"/>
    <mergeCell ref="C24:X24"/>
    <mergeCell ref="Y24:AA24"/>
    <mergeCell ref="AB24:AD24"/>
    <mergeCell ref="AE24:AI24"/>
    <mergeCell ref="AJ24:AN24"/>
    <mergeCell ref="A23:B23"/>
    <mergeCell ref="C23:X23"/>
    <mergeCell ref="Y23:AA23"/>
    <mergeCell ref="AB23:AD23"/>
    <mergeCell ref="AE23:AI23"/>
    <mergeCell ref="AJ23:AN23"/>
    <mergeCell ref="A22:B22"/>
    <mergeCell ref="C22:X22"/>
    <mergeCell ref="Y22:AA22"/>
    <mergeCell ref="AB22:AD22"/>
    <mergeCell ref="AE22:AI22"/>
    <mergeCell ref="AJ22:AN22"/>
    <mergeCell ref="AE20:AI20"/>
    <mergeCell ref="AJ20:AN20"/>
    <mergeCell ref="A21:B21"/>
    <mergeCell ref="C21:X21"/>
    <mergeCell ref="Y21:AA21"/>
    <mergeCell ref="AB21:AD21"/>
    <mergeCell ref="AE21:AI21"/>
    <mergeCell ref="AJ21:AN21"/>
    <mergeCell ref="N13:X13"/>
    <mergeCell ref="A15:AN15"/>
    <mergeCell ref="A16:AN16"/>
    <mergeCell ref="A17:AN17"/>
    <mergeCell ref="AJ18:AN18"/>
    <mergeCell ref="A19:B20"/>
    <mergeCell ref="C19:X20"/>
    <mergeCell ref="Y19:AA20"/>
    <mergeCell ref="AB19:AD20"/>
    <mergeCell ref="AE19:AN19"/>
    <mergeCell ref="AK1:AN1"/>
    <mergeCell ref="M3:O3"/>
    <mergeCell ref="C7:E7"/>
    <mergeCell ref="M7:T7"/>
    <mergeCell ref="Z7:AL7"/>
    <mergeCell ref="C8:E8"/>
    <mergeCell ref="M8:T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="120" zoomScaleNormal="120" zoomScalePageLayoutView="0" workbookViewId="0" topLeftCell="A40">
      <selection activeCell="B14" sqref="B14"/>
    </sheetView>
  </sheetViews>
  <sheetFormatPr defaultColWidth="9.140625" defaultRowHeight="12.75"/>
  <cols>
    <col min="1" max="1" width="65.57421875" style="95" customWidth="1"/>
    <col min="2" max="3" width="17.421875" style="95" customWidth="1"/>
    <col min="4" max="4" width="10.28125" style="95" customWidth="1"/>
    <col min="5" max="16384" width="9.140625" style="95" customWidth="1"/>
  </cols>
  <sheetData>
    <row r="1" spans="1:4" ht="12.75">
      <c r="A1" s="94" t="s">
        <v>312</v>
      </c>
      <c r="B1" s="307" t="str">
        <f>'ФИ-Почетна'!$C$18</f>
        <v>ГД Гранит АД Скопје</v>
      </c>
      <c r="C1" s="307"/>
      <c r="D1" s="307"/>
    </row>
    <row r="2" spans="1:4" ht="12.75">
      <c r="A2" s="94" t="s">
        <v>320</v>
      </c>
      <c r="B2" s="96" t="str">
        <f>'ФИ-Почетна'!$C$22</f>
        <v>01.01 - 31.12</v>
      </c>
      <c r="C2" s="97"/>
      <c r="D2" s="98"/>
    </row>
    <row r="3" spans="1:4" ht="12.75">
      <c r="A3" s="94" t="s">
        <v>317</v>
      </c>
      <c r="B3" s="96">
        <f>'ФИ-Почетна'!$C$23</f>
        <v>2019</v>
      </c>
      <c r="C3" s="97"/>
      <c r="D3" s="98"/>
    </row>
    <row r="4" spans="1:6" ht="12.75">
      <c r="A4" s="99" t="s">
        <v>321</v>
      </c>
      <c r="B4" s="100" t="str">
        <f>'ФИ-Почетна'!$C$20</f>
        <v>не</v>
      </c>
      <c r="C4" s="101"/>
      <c r="D4" s="101"/>
      <c r="F4" s="102"/>
    </row>
    <row r="5" spans="1:6" ht="12.75">
      <c r="A5" s="99"/>
      <c r="B5" s="100"/>
      <c r="C5" s="101"/>
      <c r="D5" s="101"/>
      <c r="F5" s="102"/>
    </row>
    <row r="6" spans="1:6" ht="18">
      <c r="A6" s="310" t="s">
        <v>377</v>
      </c>
      <c r="B6" s="310"/>
      <c r="C6" s="310"/>
      <c r="D6" s="310"/>
      <c r="F6" s="102"/>
    </row>
    <row r="7" spans="1:6" ht="12.75">
      <c r="A7" s="308" t="s">
        <v>378</v>
      </c>
      <c r="B7" s="308"/>
      <c r="C7" s="308"/>
      <c r="D7" s="308"/>
      <c r="F7" s="102"/>
    </row>
    <row r="8" spans="1:6" ht="12.75" customHeight="1" thickBot="1">
      <c r="A8" s="101"/>
      <c r="B8" s="309" t="s">
        <v>24</v>
      </c>
      <c r="C8" s="309"/>
      <c r="D8" s="309"/>
      <c r="F8" s="102"/>
    </row>
    <row r="9" spans="1:6" s="105" customFormat="1" ht="33" customHeight="1" thickBot="1" thickTop="1">
      <c r="A9" s="103" t="s">
        <v>22</v>
      </c>
      <c r="B9" s="104" t="s">
        <v>20</v>
      </c>
      <c r="C9" s="104" t="s">
        <v>36</v>
      </c>
      <c r="D9" s="104" t="s">
        <v>21</v>
      </c>
      <c r="F9" s="106"/>
    </row>
    <row r="10" spans="1:6" ht="14.25" thickBot="1" thickTop="1">
      <c r="A10" s="78" t="s">
        <v>174</v>
      </c>
      <c r="B10" s="77"/>
      <c r="C10" s="77"/>
      <c r="D10" s="77"/>
      <c r="F10" s="106"/>
    </row>
    <row r="11" spans="1:6" ht="14.25" thickBot="1" thickTop="1">
      <c r="A11" s="82" t="s">
        <v>159</v>
      </c>
      <c r="B11" s="70">
        <f>B12+B13+B18+B19+B25+B26</f>
        <v>3469657</v>
      </c>
      <c r="C11" s="70">
        <f>C12+C13+C18+C19+C25+C26</f>
        <v>3777694</v>
      </c>
      <c r="D11" s="70">
        <f aca="true" t="shared" si="0" ref="D11:D35">IF(B11&lt;=0,0,C11/B11*100)</f>
        <v>108.87802454248359</v>
      </c>
      <c r="F11" s="106"/>
    </row>
    <row r="12" spans="1:6" ht="14.25" thickBot="1" thickTop="1">
      <c r="A12" s="82" t="s">
        <v>160</v>
      </c>
      <c r="B12" s="89">
        <v>18403</v>
      </c>
      <c r="C12" s="89">
        <v>20307</v>
      </c>
      <c r="D12" s="70">
        <f t="shared" si="0"/>
        <v>110.3461392164321</v>
      </c>
      <c r="F12" s="106"/>
    </row>
    <row r="13" spans="1:6" ht="14.25" thickBot="1" thickTop="1">
      <c r="A13" s="82" t="s">
        <v>294</v>
      </c>
      <c r="B13" s="70">
        <f>SUM(B14:B17)</f>
        <v>2652273</v>
      </c>
      <c r="C13" s="70">
        <f>SUM(C14:C17)</f>
        <v>2709201</v>
      </c>
      <c r="D13" s="70">
        <f t="shared" si="0"/>
        <v>102.1463853834051</v>
      </c>
      <c r="F13" s="106"/>
    </row>
    <row r="14" spans="1:6" ht="14.25" thickBot="1" thickTop="1">
      <c r="A14" s="83" t="s">
        <v>298</v>
      </c>
      <c r="B14" s="72">
        <v>1180250</v>
      </c>
      <c r="C14" s="72">
        <f>1805277-670354</f>
        <v>1134923</v>
      </c>
      <c r="D14" s="71">
        <f t="shared" si="0"/>
        <v>96.15954246981572</v>
      </c>
      <c r="F14" s="106"/>
    </row>
    <row r="15" spans="1:6" ht="27" thickBot="1" thickTop="1">
      <c r="A15" s="83" t="s">
        <v>259</v>
      </c>
      <c r="B15" s="72">
        <v>1256928</v>
      </c>
      <c r="C15" s="72">
        <f>4450354-2048234-1044750</f>
        <v>1357370</v>
      </c>
      <c r="D15" s="71">
        <f t="shared" si="0"/>
        <v>107.99107029201353</v>
      </c>
      <c r="F15" s="106"/>
    </row>
    <row r="16" spans="1:6" ht="14.25" thickBot="1" thickTop="1">
      <c r="A16" s="83" t="s">
        <v>260</v>
      </c>
      <c r="B16" s="72"/>
      <c r="C16" s="72">
        <v>0</v>
      </c>
      <c r="D16" s="71">
        <f t="shared" si="0"/>
        <v>0</v>
      </c>
      <c r="F16" s="106"/>
    </row>
    <row r="17" spans="1:6" ht="14.25" thickBot="1" thickTop="1">
      <c r="A17" s="83" t="s">
        <v>163</v>
      </c>
      <c r="B17" s="72">
        <v>215095</v>
      </c>
      <c r="C17" s="72">
        <v>216908</v>
      </c>
      <c r="D17" s="71">
        <f t="shared" si="0"/>
        <v>100.84288337711244</v>
      </c>
      <c r="F17" s="106"/>
    </row>
    <row r="18" spans="1:6" ht="14.25" thickBot="1" thickTop="1">
      <c r="A18" s="82" t="s">
        <v>295</v>
      </c>
      <c r="B18" s="89"/>
      <c r="C18" s="89"/>
      <c r="D18" s="70">
        <f t="shared" si="0"/>
        <v>0</v>
      </c>
      <c r="F18" s="106"/>
    </row>
    <row r="19" spans="1:6" ht="14.25" thickBot="1" thickTop="1">
      <c r="A19" s="82" t="s">
        <v>296</v>
      </c>
      <c r="B19" s="70">
        <f>SUM(B20:B24)</f>
        <v>788135</v>
      </c>
      <c r="C19" s="70">
        <f>SUM(C20:C24)</f>
        <v>1037340</v>
      </c>
      <c r="D19" s="70">
        <f t="shared" si="0"/>
        <v>131.61958293947103</v>
      </c>
      <c r="F19" s="106"/>
    </row>
    <row r="20" spans="1:6" ht="14.25" thickBot="1" thickTop="1">
      <c r="A20" s="83" t="s">
        <v>161</v>
      </c>
      <c r="B20" s="72">
        <v>8108</v>
      </c>
      <c r="C20" s="72">
        <v>8108</v>
      </c>
      <c r="D20" s="71">
        <f t="shared" si="0"/>
        <v>100</v>
      </c>
      <c r="F20" s="106"/>
    </row>
    <row r="21" spans="1:6" ht="14.25" thickBot="1" thickTop="1">
      <c r="A21" s="83" t="s">
        <v>162</v>
      </c>
      <c r="B21" s="72">
        <v>0</v>
      </c>
      <c r="C21" s="72">
        <v>0</v>
      </c>
      <c r="D21" s="71">
        <f t="shared" si="0"/>
        <v>0</v>
      </c>
      <c r="F21" s="106"/>
    </row>
    <row r="22" spans="1:6" ht="14.25" thickBot="1" thickTop="1">
      <c r="A22" s="83" t="s">
        <v>261</v>
      </c>
      <c r="B22" s="72">
        <v>205842</v>
      </c>
      <c r="C22" s="72">
        <f>273369-274</f>
        <v>273095</v>
      </c>
      <c r="D22" s="71">
        <f t="shared" si="0"/>
        <v>132.67214659787606</v>
      </c>
      <c r="F22" s="106"/>
    </row>
    <row r="23" spans="1:6" ht="14.25" thickBot="1" thickTop="1">
      <c r="A23" s="83" t="s">
        <v>164</v>
      </c>
      <c r="B23" s="72">
        <v>574185</v>
      </c>
      <c r="C23" s="72">
        <v>755878</v>
      </c>
      <c r="D23" s="71">
        <f t="shared" si="0"/>
        <v>131.64363402039413</v>
      </c>
      <c r="F23" s="106"/>
    </row>
    <row r="24" spans="1:6" ht="14.25" thickBot="1" thickTop="1">
      <c r="A24" s="83" t="s">
        <v>262</v>
      </c>
      <c r="B24" s="72"/>
      <c r="C24" s="72">
        <v>259</v>
      </c>
      <c r="D24" s="71">
        <f t="shared" si="0"/>
        <v>0</v>
      </c>
      <c r="F24" s="106"/>
    </row>
    <row r="25" spans="1:6" ht="15.75" customHeight="1" thickBot="1" thickTop="1">
      <c r="A25" s="82" t="s">
        <v>297</v>
      </c>
      <c r="B25" s="89">
        <v>10846</v>
      </c>
      <c r="C25" s="89">
        <v>10846</v>
      </c>
      <c r="D25" s="70">
        <f t="shared" si="0"/>
        <v>100</v>
      </c>
      <c r="F25" s="106"/>
    </row>
    <row r="26" spans="1:6" ht="14.25" thickBot="1" thickTop="1">
      <c r="A26" s="82" t="s">
        <v>165</v>
      </c>
      <c r="B26" s="89"/>
      <c r="C26" s="89"/>
      <c r="D26" s="70">
        <f t="shared" si="0"/>
        <v>0</v>
      </c>
      <c r="F26" s="106"/>
    </row>
    <row r="27" spans="1:6" ht="14.25" thickBot="1" thickTop="1">
      <c r="A27" s="82" t="s">
        <v>172</v>
      </c>
      <c r="B27" s="70">
        <f>SUM(B28:B33)</f>
        <v>6287393</v>
      </c>
      <c r="C27" s="70">
        <f>C28+C29+C30+C31+C32+C33</f>
        <v>5211992</v>
      </c>
      <c r="D27" s="70">
        <f t="shared" si="0"/>
        <v>82.89591568397267</v>
      </c>
      <c r="F27" s="106"/>
    </row>
    <row r="28" spans="1:6" ht="14.25" thickBot="1" thickTop="1">
      <c r="A28" s="84" t="s">
        <v>166</v>
      </c>
      <c r="B28" s="72">
        <v>1391876</v>
      </c>
      <c r="C28" s="72">
        <v>1455998</v>
      </c>
      <c r="D28" s="71">
        <f t="shared" si="0"/>
        <v>104.60687589986463</v>
      </c>
      <c r="F28" s="106"/>
    </row>
    <row r="29" spans="1:6" ht="15.75" customHeight="1" thickBot="1" thickTop="1">
      <c r="A29" s="84" t="s">
        <v>167</v>
      </c>
      <c r="B29" s="72">
        <v>1963991</v>
      </c>
      <c r="C29" s="72">
        <v>1774158</v>
      </c>
      <c r="D29" s="71">
        <f t="shared" si="0"/>
        <v>90.33432434262683</v>
      </c>
      <c r="F29" s="106"/>
    </row>
    <row r="30" spans="1:6" ht="14.25" thickBot="1" thickTop="1">
      <c r="A30" s="84" t="s">
        <v>168</v>
      </c>
      <c r="B30" s="72">
        <v>1506096</v>
      </c>
      <c r="C30" s="72">
        <f>740238-35040</f>
        <v>705198</v>
      </c>
      <c r="D30" s="71">
        <f t="shared" si="0"/>
        <v>46.82291168690442</v>
      </c>
      <c r="F30" s="106"/>
    </row>
    <row r="31" spans="1:6" ht="14.25" thickBot="1" thickTop="1">
      <c r="A31" s="84" t="s">
        <v>169</v>
      </c>
      <c r="B31" s="72">
        <v>610560</v>
      </c>
      <c r="C31" s="72">
        <v>658973</v>
      </c>
      <c r="D31" s="71">
        <f t="shared" si="0"/>
        <v>107.92927803983228</v>
      </c>
      <c r="F31" s="106"/>
    </row>
    <row r="32" spans="1:6" ht="14.25" thickBot="1" thickTop="1">
      <c r="A32" s="84" t="s">
        <v>170</v>
      </c>
      <c r="B32" s="72">
        <v>230570</v>
      </c>
      <c r="C32" s="72">
        <v>63262</v>
      </c>
      <c r="D32" s="71">
        <f t="shared" si="0"/>
        <v>27.43722080062454</v>
      </c>
      <c r="F32" s="106"/>
    </row>
    <row r="33" spans="1:6" ht="14.25" thickBot="1" thickTop="1">
      <c r="A33" s="84" t="s">
        <v>302</v>
      </c>
      <c r="B33" s="72">
        <v>584300</v>
      </c>
      <c r="C33" s="72">
        <v>554403</v>
      </c>
      <c r="D33" s="71">
        <f t="shared" si="0"/>
        <v>94.8832791374294</v>
      </c>
      <c r="F33" s="106"/>
    </row>
    <row r="34" spans="1:6" ht="14.25" thickBot="1" thickTop="1">
      <c r="A34" s="85" t="s">
        <v>173</v>
      </c>
      <c r="B34" s="70">
        <f>B11+B27</f>
        <v>9757050</v>
      </c>
      <c r="C34" s="70">
        <f>C11+C27</f>
        <v>8989686</v>
      </c>
      <c r="D34" s="70">
        <f t="shared" si="0"/>
        <v>92.13528679262687</v>
      </c>
      <c r="F34" s="106"/>
    </row>
    <row r="35" spans="1:6" ht="14.25" thickBot="1" thickTop="1">
      <c r="A35" s="36" t="s">
        <v>171</v>
      </c>
      <c r="B35" s="72">
        <v>0</v>
      </c>
      <c r="C35" s="72">
        <v>0</v>
      </c>
      <c r="D35" s="71">
        <f t="shared" si="0"/>
        <v>0</v>
      </c>
      <c r="F35" s="106"/>
    </row>
    <row r="36" spans="1:6" ht="14.25" thickBot="1" thickTop="1">
      <c r="A36" s="76" t="s">
        <v>263</v>
      </c>
      <c r="B36" s="75"/>
      <c r="C36" s="75"/>
      <c r="D36" s="75"/>
      <c r="F36" s="106"/>
    </row>
    <row r="37" spans="1:6" ht="14.25" thickBot="1" thickTop="1">
      <c r="A37" s="86" t="s">
        <v>264</v>
      </c>
      <c r="B37" s="70">
        <f>(SUM(B38:B41))</f>
        <v>4859313</v>
      </c>
      <c r="C37" s="70">
        <v>5123218</v>
      </c>
      <c r="D37" s="70">
        <f aca="true" t="shared" si="1" ref="D37:D57">IF(B37&lt;=0,0,C37/B37*100)</f>
        <v>105.43091173587706</v>
      </c>
      <c r="F37" s="106"/>
    </row>
    <row r="38" spans="1:6" ht="14.25" thickBot="1" thickTop="1">
      <c r="A38" s="83" t="s">
        <v>299</v>
      </c>
      <c r="B38" s="72">
        <v>932367</v>
      </c>
      <c r="C38" s="72">
        <v>932367</v>
      </c>
      <c r="D38" s="71">
        <f t="shared" si="1"/>
        <v>100</v>
      </c>
      <c r="F38" s="106"/>
    </row>
    <row r="39" spans="1:6" ht="14.25" thickBot="1" thickTop="1">
      <c r="A39" s="87" t="s">
        <v>176</v>
      </c>
      <c r="B39" s="72">
        <v>2118162</v>
      </c>
      <c r="C39" s="72">
        <v>2184115</v>
      </c>
      <c r="D39" s="71">
        <f t="shared" si="1"/>
        <v>103.11369007658526</v>
      </c>
      <c r="F39" s="106"/>
    </row>
    <row r="40" spans="1:6" ht="14.25" thickBot="1" thickTop="1">
      <c r="A40" s="83" t="s">
        <v>128</v>
      </c>
      <c r="B40" s="72">
        <v>1808784</v>
      </c>
      <c r="C40" s="72">
        <f>C37-C38-C39</f>
        <v>2006736</v>
      </c>
      <c r="D40" s="71">
        <f t="shared" si="1"/>
        <v>110.94392696972109</v>
      </c>
      <c r="F40" s="106"/>
    </row>
    <row r="41" spans="1:6" ht="14.25" thickBot="1" thickTop="1">
      <c r="A41" s="83" t="s">
        <v>177</v>
      </c>
      <c r="B41" s="72"/>
      <c r="C41" s="72">
        <v>0</v>
      </c>
      <c r="D41" s="71">
        <f t="shared" si="1"/>
        <v>0</v>
      </c>
      <c r="F41" s="106"/>
    </row>
    <row r="42" spans="1:6" ht="14.25" thickBot="1" thickTop="1">
      <c r="A42" s="88" t="s">
        <v>184</v>
      </c>
      <c r="B42" s="70">
        <f>B43+B51</f>
        <v>4897737</v>
      </c>
      <c r="C42" s="70">
        <f>C43+C51</f>
        <v>3866468</v>
      </c>
      <c r="D42" s="70">
        <f t="shared" si="1"/>
        <v>78.94396942914656</v>
      </c>
      <c r="F42" s="106"/>
    </row>
    <row r="43" spans="1:6" ht="14.25" thickBot="1" thickTop="1">
      <c r="A43" s="85" t="s">
        <v>178</v>
      </c>
      <c r="B43" s="70">
        <f>SUM(B44:B50)</f>
        <v>4626593</v>
      </c>
      <c r="C43" s="70">
        <f>SUM(C44:C50)</f>
        <v>3855629</v>
      </c>
      <c r="D43" s="70">
        <f t="shared" si="1"/>
        <v>83.33624764486524</v>
      </c>
      <c r="F43" s="106"/>
    </row>
    <row r="44" spans="1:6" ht="14.25" thickBot="1" thickTop="1">
      <c r="A44" s="83" t="s">
        <v>179</v>
      </c>
      <c r="B44" s="72">
        <v>1245551</v>
      </c>
      <c r="C44" s="72">
        <v>1891468</v>
      </c>
      <c r="D44" s="71">
        <f t="shared" si="1"/>
        <v>151.85793275425897</v>
      </c>
      <c r="F44" s="102"/>
    </row>
    <row r="45" spans="1:6" ht="14.25" thickBot="1" thickTop="1">
      <c r="A45" s="84" t="s">
        <v>266</v>
      </c>
      <c r="B45" s="72"/>
      <c r="C45" s="72"/>
      <c r="D45" s="71">
        <f t="shared" si="1"/>
        <v>0</v>
      </c>
      <c r="F45" s="102"/>
    </row>
    <row r="46" spans="1:6" ht="14.25" thickBot="1" thickTop="1">
      <c r="A46" s="84" t="s">
        <v>180</v>
      </c>
      <c r="B46" s="72"/>
      <c r="C46" s="72"/>
      <c r="D46" s="71">
        <f t="shared" si="1"/>
        <v>0</v>
      </c>
      <c r="F46" s="102"/>
    </row>
    <row r="47" spans="1:6" ht="14.25" thickBot="1" thickTop="1">
      <c r="A47" s="84" t="s">
        <v>181</v>
      </c>
      <c r="B47" s="72">
        <v>13963</v>
      </c>
      <c r="C47" s="72">
        <v>101249</v>
      </c>
      <c r="D47" s="71">
        <f t="shared" si="1"/>
        <v>725.123540786364</v>
      </c>
      <c r="F47" s="102"/>
    </row>
    <row r="48" spans="1:4" ht="14.25" thickBot="1" thickTop="1">
      <c r="A48" s="84" t="s">
        <v>267</v>
      </c>
      <c r="B48" s="72">
        <v>2315130</v>
      </c>
      <c r="C48" s="72">
        <v>1035694</v>
      </c>
      <c r="D48" s="71">
        <f t="shared" si="1"/>
        <v>44.73588956127734</v>
      </c>
    </row>
    <row r="49" spans="1:4" ht="14.25" thickBot="1" thickTop="1">
      <c r="A49" s="84" t="s">
        <v>303</v>
      </c>
      <c r="B49" s="72">
        <v>1051949</v>
      </c>
      <c r="C49" s="72">
        <v>827218</v>
      </c>
      <c r="D49" s="71">
        <f t="shared" si="1"/>
        <v>78.63670196939205</v>
      </c>
    </row>
    <row r="50" spans="1:4" ht="27" thickBot="1" thickTop="1">
      <c r="A50" s="84" t="s">
        <v>300</v>
      </c>
      <c r="B50" s="72"/>
      <c r="C50" s="72"/>
      <c r="D50" s="71">
        <f t="shared" si="1"/>
        <v>0</v>
      </c>
    </row>
    <row r="51" spans="1:4" ht="14.25" thickBot="1" thickTop="1">
      <c r="A51" s="85" t="s">
        <v>182</v>
      </c>
      <c r="B51" s="70">
        <f>SUM(B52:B55)</f>
        <v>271144</v>
      </c>
      <c r="C51" s="70">
        <f>SUM(C52:C55)</f>
        <v>10839</v>
      </c>
      <c r="D51" s="70">
        <f t="shared" si="1"/>
        <v>3.997506859823562</v>
      </c>
    </row>
    <row r="52" spans="1:4" ht="17.25" customHeight="1" thickBot="1" thickTop="1">
      <c r="A52" s="84" t="s">
        <v>326</v>
      </c>
      <c r="B52" s="72">
        <v>233979</v>
      </c>
      <c r="C52" s="72">
        <v>31</v>
      </c>
      <c r="D52" s="71">
        <f t="shared" si="1"/>
        <v>0.013249052265374244</v>
      </c>
    </row>
    <row r="53" spans="1:4" ht="15.75" customHeight="1" thickBot="1" thickTop="1">
      <c r="A53" s="84" t="s">
        <v>183</v>
      </c>
      <c r="B53" s="72">
        <v>127</v>
      </c>
      <c r="C53" s="72">
        <v>0</v>
      </c>
      <c r="D53" s="71">
        <f t="shared" si="1"/>
        <v>0</v>
      </c>
    </row>
    <row r="54" spans="1:4" ht="14.25" thickBot="1" thickTop="1">
      <c r="A54" s="84" t="s">
        <v>215</v>
      </c>
      <c r="B54" s="72">
        <v>37038</v>
      </c>
      <c r="C54" s="72">
        <v>10808</v>
      </c>
      <c r="D54" s="71">
        <f t="shared" si="1"/>
        <v>29.180841298126246</v>
      </c>
    </row>
    <row r="55" spans="1:4" ht="14.25" thickBot="1" thickTop="1">
      <c r="A55" s="84" t="s">
        <v>301</v>
      </c>
      <c r="B55" s="72"/>
      <c r="C55" s="72"/>
      <c r="D55" s="71">
        <f t="shared" si="1"/>
        <v>0</v>
      </c>
    </row>
    <row r="56" spans="1:4" ht="14.25" thickBot="1" thickTop="1">
      <c r="A56" s="82" t="s">
        <v>265</v>
      </c>
      <c r="B56" s="70">
        <f>B37+B42</f>
        <v>9757050</v>
      </c>
      <c r="C56" s="70">
        <f>C37+C42</f>
        <v>8989686</v>
      </c>
      <c r="D56" s="70">
        <f t="shared" si="1"/>
        <v>92.13528679262687</v>
      </c>
    </row>
    <row r="57" spans="1:4" ht="14.25" thickBot="1" thickTop="1">
      <c r="A57" s="36" t="s">
        <v>185</v>
      </c>
      <c r="B57" s="72">
        <v>0</v>
      </c>
      <c r="C57" s="72">
        <v>0</v>
      </c>
      <c r="D57" s="71">
        <f t="shared" si="1"/>
        <v>0</v>
      </c>
    </row>
    <row r="58" spans="1:4" ht="13.5" thickTop="1">
      <c r="A58" s="101"/>
      <c r="B58" s="101"/>
      <c r="C58" s="101"/>
      <c r="D58" s="101"/>
    </row>
    <row r="59" spans="1:4" ht="12.75">
      <c r="A59" s="101"/>
      <c r="B59" s="101"/>
      <c r="C59" s="101"/>
      <c r="D59" s="101"/>
    </row>
    <row r="60" spans="1:4" ht="12.75">
      <c r="A60" s="101"/>
      <c r="B60" s="101"/>
      <c r="C60" s="101"/>
      <c r="D60" s="101"/>
    </row>
    <row r="61" spans="1:4" ht="12.75">
      <c r="A61" s="101"/>
      <c r="B61" s="101"/>
      <c r="C61" s="101"/>
      <c r="D61" s="101"/>
    </row>
  </sheetData>
  <sheetProtection password="B44F" sheet="1" selectLockedCells="1"/>
  <mergeCells count="4">
    <mergeCell ref="B1:D1"/>
    <mergeCell ref="A7:D7"/>
    <mergeCell ref="B8:D8"/>
    <mergeCell ref="A6:D6"/>
  </mergeCells>
  <printOptions horizontalCentered="1"/>
  <pageMargins left="0.1968503937007874" right="0.1968503937007874" top="0.2755905511811024" bottom="0.07874015748031496" header="0.1968503937007874" footer="0.03937007874015748"/>
  <pageSetup horizontalDpi="600" verticalDpi="600" orientation="portrait" paperSize="9" scale="90" r:id="rId1"/>
  <headerFooter alignWithMargins="0">
    <oddHeader xml:space="preserve">&amp;C&amp;"Arial,Bold"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="120" zoomScaleNormal="120" zoomScalePageLayoutView="0" workbookViewId="0" topLeftCell="A10">
      <selection activeCell="D34" sqref="D34"/>
    </sheetView>
  </sheetViews>
  <sheetFormatPr defaultColWidth="9.140625" defaultRowHeight="12.75"/>
  <cols>
    <col min="1" max="1" width="4.57421875" style="102" customWidth="1"/>
    <col min="2" max="2" width="61.7109375" style="102" customWidth="1"/>
    <col min="3" max="4" width="14.8515625" style="102" customWidth="1"/>
    <col min="5" max="5" width="9.57421875" style="102" bestFit="1" customWidth="1"/>
    <col min="6" max="16384" width="9.140625" style="102" customWidth="1"/>
  </cols>
  <sheetData>
    <row r="1" spans="1:5" ht="14.25" customHeight="1">
      <c r="A1" s="107"/>
      <c r="B1" s="108" t="s">
        <v>312</v>
      </c>
      <c r="C1" s="307" t="str">
        <f>'ФИ-Почетна'!$C$18</f>
        <v>ГД Гранит АД Скопје</v>
      </c>
      <c r="D1" s="307"/>
      <c r="E1" s="307"/>
    </row>
    <row r="2" spans="1:5" ht="12.75" customHeight="1">
      <c r="A2" s="107"/>
      <c r="B2" s="108" t="s">
        <v>320</v>
      </c>
      <c r="C2" s="96" t="str">
        <f>'ФИ-Почетна'!$C$22</f>
        <v>01.01 - 31.12</v>
      </c>
      <c r="D2" s="109"/>
      <c r="E2" s="110"/>
    </row>
    <row r="3" spans="1:5" ht="14.25" customHeight="1">
      <c r="A3" s="107"/>
      <c r="B3" s="99" t="s">
        <v>317</v>
      </c>
      <c r="C3" s="100">
        <f>'ФИ-Почетна'!$C$23</f>
        <v>2019</v>
      </c>
      <c r="D3" s="111"/>
      <c r="E3" s="112"/>
    </row>
    <row r="4" spans="1:5" ht="12.75">
      <c r="A4" s="107"/>
      <c r="B4" s="99" t="s">
        <v>321</v>
      </c>
      <c r="C4" s="100" t="str">
        <f>'ФИ-Почетна'!$C$20</f>
        <v>не</v>
      </c>
      <c r="D4" s="111"/>
      <c r="E4" s="112"/>
    </row>
    <row r="5" spans="1:5" ht="12.75">
      <c r="A5" s="107"/>
      <c r="B5" s="99"/>
      <c r="C5" s="100"/>
      <c r="D5" s="111"/>
      <c r="E5" s="112"/>
    </row>
    <row r="6" spans="1:5" ht="21.75" customHeight="1">
      <c r="A6" s="107"/>
      <c r="B6" s="313" t="s">
        <v>19</v>
      </c>
      <c r="C6" s="313"/>
      <c r="D6" s="313"/>
      <c r="E6" s="113"/>
    </row>
    <row r="7" spans="1:5" ht="12.75" customHeight="1">
      <c r="A7" s="107"/>
      <c r="B7" s="308" t="s">
        <v>379</v>
      </c>
      <c r="C7" s="308"/>
      <c r="D7" s="308"/>
      <c r="E7" s="113"/>
    </row>
    <row r="8" spans="1:5" ht="13.5" thickBot="1">
      <c r="A8" s="107"/>
      <c r="B8" s="107"/>
      <c r="C8" s="309" t="s">
        <v>24</v>
      </c>
      <c r="D8" s="309"/>
      <c r="E8" s="309"/>
    </row>
    <row r="9" spans="1:7" ht="30" customHeight="1" thickBot="1" thickTop="1">
      <c r="A9" s="311" t="s">
        <v>23</v>
      </c>
      <c r="B9" s="312" t="s">
        <v>22</v>
      </c>
      <c r="C9" s="114" t="s">
        <v>20</v>
      </c>
      <c r="D9" s="114" t="s">
        <v>36</v>
      </c>
      <c r="E9" s="114" t="s">
        <v>21</v>
      </c>
      <c r="G9" s="115"/>
    </row>
    <row r="10" spans="1:7" ht="65.25" customHeight="1" thickBot="1" thickTop="1">
      <c r="A10" s="311"/>
      <c r="B10" s="312"/>
      <c r="C10" s="114" t="s">
        <v>220</v>
      </c>
      <c r="D10" s="114" t="s">
        <v>220</v>
      </c>
      <c r="E10" s="114" t="s">
        <v>221</v>
      </c>
      <c r="G10" s="115"/>
    </row>
    <row r="11" spans="1:7" ht="14.25" thickBot="1" thickTop="1">
      <c r="A11" s="69">
        <v>1</v>
      </c>
      <c r="B11" s="116" t="s">
        <v>244</v>
      </c>
      <c r="C11" s="70">
        <f>C12+C18+C19</f>
        <v>3932198</v>
      </c>
      <c r="D11" s="70">
        <f>D12+D18+D19</f>
        <v>5344268</v>
      </c>
      <c r="E11" s="70">
        <f>IF(C11&lt;=0,0,D11/C11*100)</f>
        <v>135.91045008415142</v>
      </c>
      <c r="G11" s="106"/>
    </row>
    <row r="12" spans="1:7" ht="14.25" thickBot="1" thickTop="1">
      <c r="A12" s="69">
        <v>2</v>
      </c>
      <c r="B12" s="90" t="s">
        <v>0</v>
      </c>
      <c r="C12" s="71">
        <v>3537362</v>
      </c>
      <c r="D12" s="71">
        <f>D13+D14</f>
        <v>4991499</v>
      </c>
      <c r="E12" s="71">
        <f aca="true" t="shared" si="0" ref="E12:E49">IF(C12&lt;=0,0,D12/C12*100)</f>
        <v>141.10794993557346</v>
      </c>
      <c r="G12" s="106"/>
    </row>
    <row r="13" spans="1:7" ht="14.25" thickBot="1" thickTop="1">
      <c r="A13" s="69" t="s">
        <v>245</v>
      </c>
      <c r="B13" s="90" t="s">
        <v>12</v>
      </c>
      <c r="C13" s="72">
        <v>3411728</v>
      </c>
      <c r="D13" s="72">
        <v>4979580</v>
      </c>
      <c r="E13" s="71" t="s">
        <v>733</v>
      </c>
      <c r="G13" s="106"/>
    </row>
    <row r="14" spans="1:7" ht="14.25" thickBot="1" thickTop="1">
      <c r="A14" s="69" t="s">
        <v>246</v>
      </c>
      <c r="B14" s="90" t="s">
        <v>13</v>
      </c>
      <c r="C14" s="72">
        <v>125634</v>
      </c>
      <c r="D14" s="72">
        <v>11919</v>
      </c>
      <c r="E14" s="71">
        <f t="shared" si="0"/>
        <v>9.48708152251779</v>
      </c>
      <c r="G14" s="106"/>
    </row>
    <row r="15" spans="1:7" ht="14.25" thickBot="1" thickTop="1">
      <c r="A15" s="69">
        <v>3</v>
      </c>
      <c r="B15" s="90" t="s">
        <v>11</v>
      </c>
      <c r="C15" s="73" t="s">
        <v>271</v>
      </c>
      <c r="D15" s="73" t="s">
        <v>272</v>
      </c>
      <c r="E15" s="73" t="s">
        <v>322</v>
      </c>
      <c r="G15" s="106"/>
    </row>
    <row r="16" spans="1:7" ht="27" thickBot="1" thickTop="1">
      <c r="A16" s="69">
        <v>4</v>
      </c>
      <c r="B16" s="90" t="s">
        <v>268</v>
      </c>
      <c r="C16" s="72">
        <v>381296</v>
      </c>
      <c r="D16" s="72">
        <v>400048</v>
      </c>
      <c r="E16" s="71">
        <f t="shared" si="0"/>
        <v>104.91796399647517</v>
      </c>
      <c r="G16" s="106"/>
    </row>
    <row r="17" spans="1:7" ht="27" thickBot="1" thickTop="1">
      <c r="A17" s="69">
        <v>5</v>
      </c>
      <c r="B17" s="90" t="s">
        <v>269</v>
      </c>
      <c r="C17" s="72">
        <v>400048</v>
      </c>
      <c r="D17" s="72">
        <v>430421</v>
      </c>
      <c r="E17" s="71">
        <f t="shared" si="0"/>
        <v>107.59233891932969</v>
      </c>
      <c r="G17" s="106"/>
    </row>
    <row r="18" spans="1:7" ht="14.25" thickBot="1" thickTop="1">
      <c r="A18" s="69">
        <v>6</v>
      </c>
      <c r="B18" s="90" t="s">
        <v>270</v>
      </c>
      <c r="C18" s="72">
        <v>97062</v>
      </c>
      <c r="D18" s="72">
        <f>1813+113353</f>
        <v>115166</v>
      </c>
      <c r="E18" s="71">
        <f t="shared" si="0"/>
        <v>118.65199563165811</v>
      </c>
      <c r="G18" s="106"/>
    </row>
    <row r="19" spans="1:7" ht="14.25" thickBot="1" thickTop="1">
      <c r="A19" s="69">
        <v>7</v>
      </c>
      <c r="B19" s="91" t="s">
        <v>1</v>
      </c>
      <c r="C19" s="72">
        <v>297774</v>
      </c>
      <c r="D19" s="72">
        <v>237603</v>
      </c>
      <c r="E19" s="71">
        <f t="shared" si="0"/>
        <v>79.79306453887848</v>
      </c>
      <c r="G19" s="106"/>
    </row>
    <row r="20" spans="1:7" ht="14.25" thickBot="1" thickTop="1">
      <c r="A20" s="69">
        <v>8</v>
      </c>
      <c r="B20" s="92" t="s">
        <v>247</v>
      </c>
      <c r="C20" s="70">
        <f>SUM(C21:C31)</f>
        <v>3837542</v>
      </c>
      <c r="D20" s="70">
        <f>SUM(D21:D31)</f>
        <v>5208099</v>
      </c>
      <c r="E20" s="70">
        <f t="shared" si="0"/>
        <v>135.714449509608</v>
      </c>
      <c r="G20" s="106"/>
    </row>
    <row r="21" spans="1:7" ht="14.25" thickBot="1" thickTop="1">
      <c r="A21" s="69">
        <v>9</v>
      </c>
      <c r="B21" s="91" t="s">
        <v>248</v>
      </c>
      <c r="C21" s="72">
        <v>13345</v>
      </c>
      <c r="D21" s="72">
        <v>16585</v>
      </c>
      <c r="E21" s="71">
        <f t="shared" si="0"/>
        <v>124.27875608842263</v>
      </c>
      <c r="G21" s="106"/>
    </row>
    <row r="22" spans="1:7" ht="14.25" thickBot="1" thickTop="1">
      <c r="A22" s="69">
        <v>10</v>
      </c>
      <c r="B22" s="91" t="s">
        <v>273</v>
      </c>
      <c r="C22" s="72">
        <v>895152</v>
      </c>
      <c r="D22" s="72">
        <v>978475</v>
      </c>
      <c r="E22" s="71">
        <f t="shared" si="0"/>
        <v>109.30825155951167</v>
      </c>
      <c r="G22" s="106"/>
    </row>
    <row r="23" spans="1:7" ht="27" thickBot="1" thickTop="1">
      <c r="A23" s="69">
        <v>11</v>
      </c>
      <c r="B23" s="91" t="s">
        <v>274</v>
      </c>
      <c r="C23" s="72">
        <v>103805</v>
      </c>
      <c r="D23" s="72">
        <v>157877</v>
      </c>
      <c r="E23" s="71">
        <f t="shared" si="0"/>
        <v>152.08997639805403</v>
      </c>
      <c r="G23" s="106"/>
    </row>
    <row r="24" spans="1:7" ht="14.25" thickBot="1" thickTop="1">
      <c r="A24" s="69">
        <v>12</v>
      </c>
      <c r="B24" s="91" t="s">
        <v>275</v>
      </c>
      <c r="C24" s="72">
        <v>1361720</v>
      </c>
      <c r="D24" s="72">
        <v>2385066</v>
      </c>
      <c r="E24" s="71">
        <f t="shared" si="0"/>
        <v>175.15098551831508</v>
      </c>
      <c r="G24" s="106"/>
    </row>
    <row r="25" spans="1:7" ht="14.25" thickBot="1" thickTop="1">
      <c r="A25" s="69">
        <v>13</v>
      </c>
      <c r="B25" s="91" t="s">
        <v>276</v>
      </c>
      <c r="C25" s="72">
        <v>180158</v>
      </c>
      <c r="D25" s="72">
        <v>151440</v>
      </c>
      <c r="E25" s="71">
        <f t="shared" si="0"/>
        <v>84.0595477303256</v>
      </c>
      <c r="G25" s="106"/>
    </row>
    <row r="26" spans="1:7" ht="14.25" thickBot="1" thickTop="1">
      <c r="A26" s="69">
        <v>14</v>
      </c>
      <c r="B26" s="91" t="s">
        <v>2</v>
      </c>
      <c r="C26" s="72">
        <v>866416</v>
      </c>
      <c r="D26" s="72">
        <v>754293</v>
      </c>
      <c r="E26" s="71">
        <f t="shared" si="0"/>
        <v>87.0589878303263</v>
      </c>
      <c r="G26" s="106"/>
    </row>
    <row r="27" spans="1:7" ht="14.25" thickBot="1" thickTop="1">
      <c r="A27" s="69">
        <v>15</v>
      </c>
      <c r="B27" s="90" t="s">
        <v>277</v>
      </c>
      <c r="C27" s="72">
        <v>184150</v>
      </c>
      <c r="D27" s="72">
        <v>294148</v>
      </c>
      <c r="E27" s="71">
        <f t="shared" si="0"/>
        <v>159.73282650013576</v>
      </c>
      <c r="G27" s="106"/>
    </row>
    <row r="28" spans="1:7" ht="14.25" thickBot="1" thickTop="1">
      <c r="A28" s="69">
        <v>16</v>
      </c>
      <c r="B28" s="91" t="s">
        <v>278</v>
      </c>
      <c r="C28" s="72">
        <v>0</v>
      </c>
      <c r="D28" s="72">
        <v>0</v>
      </c>
      <c r="E28" s="71">
        <f t="shared" si="0"/>
        <v>0</v>
      </c>
      <c r="G28" s="106"/>
    </row>
    <row r="29" spans="1:7" ht="14.25" thickBot="1" thickTop="1">
      <c r="A29" s="69">
        <v>17</v>
      </c>
      <c r="B29" s="90" t="s">
        <v>279</v>
      </c>
      <c r="C29" s="72">
        <v>4716</v>
      </c>
      <c r="D29" s="72">
        <v>89972</v>
      </c>
      <c r="E29" s="71">
        <f t="shared" si="0"/>
        <v>1907.8032230703986</v>
      </c>
      <c r="G29" s="106"/>
    </row>
    <row r="30" spans="1:7" ht="14.25" thickBot="1" thickTop="1">
      <c r="A30" s="69">
        <v>18</v>
      </c>
      <c r="B30" s="91" t="s">
        <v>249</v>
      </c>
      <c r="C30" s="72">
        <v>457</v>
      </c>
      <c r="D30" s="72">
        <v>1229</v>
      </c>
      <c r="E30" s="71">
        <f t="shared" si="0"/>
        <v>268.92778993435445</v>
      </c>
      <c r="G30" s="106"/>
    </row>
    <row r="31" spans="1:7" ht="14.25" thickBot="1" thickTop="1">
      <c r="A31" s="69">
        <v>19</v>
      </c>
      <c r="B31" s="90" t="s">
        <v>280</v>
      </c>
      <c r="C31" s="72">
        <v>227623</v>
      </c>
      <c r="D31" s="72">
        <v>379014</v>
      </c>
      <c r="E31" s="71">
        <f t="shared" si="0"/>
        <v>166.5095355038814</v>
      </c>
      <c r="G31" s="106"/>
    </row>
    <row r="32" spans="1:7" ht="14.25" thickBot="1" thickTop="1">
      <c r="A32" s="69">
        <v>20</v>
      </c>
      <c r="B32" s="92" t="s">
        <v>234</v>
      </c>
      <c r="C32" s="74">
        <f>C11-C20-C16+C17</f>
        <v>113408</v>
      </c>
      <c r="D32" s="74">
        <f>D11-D20-D16+D17</f>
        <v>166542</v>
      </c>
      <c r="E32" s="74">
        <f t="shared" si="0"/>
        <v>146.85207392776525</v>
      </c>
      <c r="G32" s="106"/>
    </row>
    <row r="33" spans="1:7" ht="14.25" thickBot="1" thickTop="1">
      <c r="A33" s="69">
        <v>21</v>
      </c>
      <c r="B33" s="93" t="s">
        <v>3</v>
      </c>
      <c r="C33" s="74">
        <f>C34+C35+C36</f>
        <v>54024</v>
      </c>
      <c r="D33" s="74">
        <f>D34+D35+D36</f>
        <v>61045</v>
      </c>
      <c r="E33" s="70">
        <f t="shared" si="0"/>
        <v>112.99607581815489</v>
      </c>
      <c r="G33" s="106"/>
    </row>
    <row r="34" spans="1:7" ht="14.25" thickBot="1" thickTop="1">
      <c r="A34" s="69" t="s">
        <v>288</v>
      </c>
      <c r="B34" s="90" t="s">
        <v>250</v>
      </c>
      <c r="C34" s="72">
        <v>54024</v>
      </c>
      <c r="D34" s="72">
        <v>61045</v>
      </c>
      <c r="E34" s="71">
        <f t="shared" si="0"/>
        <v>112.99607581815489</v>
      </c>
      <c r="G34" s="106"/>
    </row>
    <row r="35" spans="1:7" ht="14.25" thickBot="1" thickTop="1">
      <c r="A35" s="69" t="s">
        <v>289</v>
      </c>
      <c r="B35" s="90" t="s">
        <v>251</v>
      </c>
      <c r="C35" s="72"/>
      <c r="D35" s="72"/>
      <c r="E35" s="71">
        <f t="shared" si="0"/>
        <v>0</v>
      </c>
      <c r="G35" s="106"/>
    </row>
    <row r="36" spans="1:7" ht="14.25" thickBot="1" thickTop="1">
      <c r="A36" s="69" t="s">
        <v>290</v>
      </c>
      <c r="B36" s="90" t="s">
        <v>281</v>
      </c>
      <c r="C36" s="72"/>
      <c r="D36" s="72"/>
      <c r="E36" s="71">
        <f t="shared" si="0"/>
        <v>0</v>
      </c>
      <c r="G36" s="106"/>
    </row>
    <row r="37" spans="1:7" ht="14.25" thickBot="1" thickTop="1">
      <c r="A37" s="69">
        <v>22</v>
      </c>
      <c r="B37" s="93" t="s">
        <v>4</v>
      </c>
      <c r="C37" s="70">
        <f>C38+C39+C40</f>
        <v>9898</v>
      </c>
      <c r="D37" s="70">
        <f>D38+D39+D40</f>
        <v>10527</v>
      </c>
      <c r="E37" s="70">
        <f t="shared" si="0"/>
        <v>106.35481915538492</v>
      </c>
      <c r="G37" s="106"/>
    </row>
    <row r="38" spans="1:7" ht="14.25" thickBot="1" thickTop="1">
      <c r="A38" s="69" t="s">
        <v>291</v>
      </c>
      <c r="B38" s="90" t="s">
        <v>252</v>
      </c>
      <c r="C38" s="72">
        <v>9898</v>
      </c>
      <c r="D38" s="72">
        <v>10527</v>
      </c>
      <c r="E38" s="71">
        <f t="shared" si="0"/>
        <v>106.35481915538492</v>
      </c>
      <c r="G38" s="106"/>
    </row>
    <row r="39" spans="1:7" ht="14.25" thickBot="1" thickTop="1">
      <c r="A39" s="69" t="s">
        <v>292</v>
      </c>
      <c r="B39" s="90" t="s">
        <v>253</v>
      </c>
      <c r="C39" s="72"/>
      <c r="D39" s="72"/>
      <c r="E39" s="71">
        <f t="shared" si="0"/>
        <v>0</v>
      </c>
      <c r="G39" s="106"/>
    </row>
    <row r="40" spans="1:7" ht="14.25" thickBot="1" thickTop="1">
      <c r="A40" s="69" t="s">
        <v>293</v>
      </c>
      <c r="B40" s="90" t="s">
        <v>282</v>
      </c>
      <c r="C40" s="72"/>
      <c r="D40" s="72"/>
      <c r="E40" s="71">
        <f t="shared" si="0"/>
        <v>0</v>
      </c>
      <c r="G40" s="106"/>
    </row>
    <row r="41" spans="1:7" ht="14.25" thickBot="1" thickTop="1">
      <c r="A41" s="69">
        <v>23</v>
      </c>
      <c r="B41" s="92" t="s">
        <v>284</v>
      </c>
      <c r="C41" s="70">
        <f>C32+C33-C37</f>
        <v>157534</v>
      </c>
      <c r="D41" s="70">
        <f>D32+D33-D37</f>
        <v>217060</v>
      </c>
      <c r="E41" s="70">
        <f t="shared" si="0"/>
        <v>137.7861287087232</v>
      </c>
      <c r="G41" s="106"/>
    </row>
    <row r="42" spans="1:7" ht="14.25" thickBot="1" thickTop="1">
      <c r="A42" s="69">
        <v>24</v>
      </c>
      <c r="B42" s="90" t="s">
        <v>283</v>
      </c>
      <c r="C42" s="72"/>
      <c r="D42" s="72"/>
      <c r="E42" s="71">
        <f t="shared" si="0"/>
        <v>0</v>
      </c>
      <c r="G42" s="106"/>
    </row>
    <row r="43" spans="1:5" ht="14.25" thickBot="1" thickTop="1">
      <c r="A43" s="69">
        <v>25</v>
      </c>
      <c r="B43" s="92" t="s">
        <v>15</v>
      </c>
      <c r="C43" s="70">
        <f>C41+C42</f>
        <v>157534</v>
      </c>
      <c r="D43" s="70">
        <f>D41+D42</f>
        <v>217060</v>
      </c>
      <c r="E43" s="70">
        <f t="shared" si="0"/>
        <v>137.7861287087232</v>
      </c>
    </row>
    <row r="44" spans="1:5" ht="14.25" thickBot="1" thickTop="1">
      <c r="A44" s="69">
        <v>26</v>
      </c>
      <c r="B44" s="91" t="s">
        <v>5</v>
      </c>
      <c r="C44" s="72">
        <v>1777</v>
      </c>
      <c r="D44" s="72">
        <v>25741</v>
      </c>
      <c r="E44" s="71">
        <f t="shared" si="0"/>
        <v>1448.564997186269</v>
      </c>
    </row>
    <row r="45" spans="1:5" ht="14.25" thickBot="1" thickTop="1">
      <c r="A45" s="69">
        <v>27</v>
      </c>
      <c r="B45" s="92" t="s">
        <v>18</v>
      </c>
      <c r="C45" s="70">
        <f>C43-C44</f>
        <v>155757</v>
      </c>
      <c r="D45" s="70">
        <f>D43-D44</f>
        <v>191319</v>
      </c>
      <c r="E45" s="70">
        <f t="shared" si="0"/>
        <v>122.83171863864865</v>
      </c>
    </row>
    <row r="46" spans="1:5" ht="14.25" thickBot="1" thickTop="1">
      <c r="A46" s="69">
        <v>28</v>
      </c>
      <c r="B46" s="93" t="s">
        <v>6</v>
      </c>
      <c r="C46" s="72"/>
      <c r="D46" s="72"/>
      <c r="E46" s="71">
        <f t="shared" si="0"/>
        <v>0</v>
      </c>
    </row>
    <row r="47" spans="1:5" ht="27" thickBot="1" thickTop="1">
      <c r="A47" s="69">
        <v>29</v>
      </c>
      <c r="B47" s="92" t="s">
        <v>285</v>
      </c>
      <c r="C47" s="70">
        <f>C45-C46</f>
        <v>155757</v>
      </c>
      <c r="D47" s="70">
        <f>D45-D46</f>
        <v>191319</v>
      </c>
      <c r="E47" s="70">
        <f t="shared" si="0"/>
        <v>122.83171863864865</v>
      </c>
    </row>
    <row r="48" spans="1:5" ht="14.25" thickBot="1" thickTop="1">
      <c r="A48" s="69">
        <v>30</v>
      </c>
      <c r="B48" s="90" t="s">
        <v>286</v>
      </c>
      <c r="C48" s="72">
        <v>146952</v>
      </c>
      <c r="D48" s="72">
        <v>181693</v>
      </c>
      <c r="E48" s="71">
        <f t="shared" si="0"/>
        <v>123.64105286079807</v>
      </c>
    </row>
    <row r="49" spans="1:5" ht="14.25" thickBot="1" thickTop="1">
      <c r="A49" s="69">
        <v>31</v>
      </c>
      <c r="B49" s="92" t="s">
        <v>287</v>
      </c>
      <c r="C49" s="70">
        <f>C45+C48</f>
        <v>302709</v>
      </c>
      <c r="D49" s="70">
        <f>D45+D48</f>
        <v>373012</v>
      </c>
      <c r="E49" s="70">
        <f t="shared" si="0"/>
        <v>123.22461505934743</v>
      </c>
    </row>
    <row r="50" spans="1:5" ht="13.5" thickTop="1">
      <c r="A50" s="107"/>
      <c r="B50" s="112"/>
      <c r="C50" s="112"/>
      <c r="D50" s="107"/>
      <c r="E50" s="107"/>
    </row>
    <row r="51" spans="1:5" ht="12.75">
      <c r="A51" s="107"/>
      <c r="B51" s="112"/>
      <c r="C51" s="112"/>
      <c r="D51" s="107"/>
      <c r="E51" s="107"/>
    </row>
    <row r="52" spans="1:5" ht="12.75">
      <c r="A52" s="107"/>
      <c r="B52" s="107"/>
      <c r="C52" s="107"/>
      <c r="D52" s="107"/>
      <c r="E52" s="107"/>
    </row>
    <row r="53" spans="1:5" ht="12.75">
      <c r="A53" s="107"/>
      <c r="B53" s="107"/>
      <c r="C53" s="107"/>
      <c r="D53" s="107"/>
      <c r="E53" s="107"/>
    </row>
    <row r="54" spans="1:5" ht="12.75">
      <c r="A54" s="107"/>
      <c r="B54" s="107"/>
      <c r="C54" s="107"/>
      <c r="D54" s="107"/>
      <c r="E54" s="10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zoomScale="115" zoomScaleNormal="115" zoomScalePageLayoutView="0" workbookViewId="0" topLeftCell="A14">
      <selection activeCell="C14" sqref="C14"/>
    </sheetView>
  </sheetViews>
  <sheetFormatPr defaultColWidth="9.140625" defaultRowHeight="12.75"/>
  <cols>
    <col min="1" max="1" width="69.28125" style="4" customWidth="1"/>
    <col min="2" max="2" width="14.57421875" style="4" customWidth="1"/>
    <col min="3" max="3" width="15.28125" style="4" customWidth="1"/>
    <col min="4" max="4" width="12.7109375" style="4" customWidth="1"/>
    <col min="5" max="16384" width="9.140625" style="4" customWidth="1"/>
  </cols>
  <sheetData>
    <row r="1" spans="1:4" s="7" customFormat="1" ht="12.75">
      <c r="A1" s="61" t="s">
        <v>312</v>
      </c>
      <c r="B1" s="316" t="str">
        <f>'ФИ-Почетна'!$C$18</f>
        <v>ГД Гранит АД Скопје</v>
      </c>
      <c r="C1" s="316"/>
      <c r="D1" s="316"/>
    </row>
    <row r="2" spans="1:7" s="7" customFormat="1" ht="12.75">
      <c r="A2" s="61" t="s">
        <v>320</v>
      </c>
      <c r="B2" s="62" t="str">
        <f>'ФИ-Почетна'!$C$22</f>
        <v>01.01 - 31.12</v>
      </c>
      <c r="C2" s="63"/>
      <c r="D2" s="64"/>
      <c r="E2" s="8"/>
      <c r="F2" s="8"/>
      <c r="G2" s="8"/>
    </row>
    <row r="3" spans="1:6" s="7" customFormat="1" ht="12.75" customHeight="1">
      <c r="A3" s="65" t="s">
        <v>317</v>
      </c>
      <c r="B3" s="66">
        <f>'ФИ-Почетна'!$C$23</f>
        <v>2019</v>
      </c>
      <c r="C3" s="63"/>
      <c r="D3" s="67"/>
      <c r="E3" s="9"/>
      <c r="F3" s="9"/>
    </row>
    <row r="4" spans="1:4" s="7" customFormat="1" ht="14.25" customHeight="1">
      <c r="A4" s="65" t="s">
        <v>321</v>
      </c>
      <c r="B4" s="68" t="str">
        <f>'ФИ-Почетна'!$C$20</f>
        <v>не</v>
      </c>
      <c r="C4" s="67"/>
      <c r="D4" s="67"/>
    </row>
    <row r="5" spans="1:4" s="7" customFormat="1" ht="18.75" customHeight="1">
      <c r="A5" s="315" t="s">
        <v>111</v>
      </c>
      <c r="B5" s="315"/>
      <c r="C5" s="315"/>
      <c r="D5" s="3"/>
    </row>
    <row r="6" spans="1:4" ht="14.25" customHeight="1">
      <c r="A6" s="2"/>
      <c r="B6" s="2"/>
      <c r="C6" s="2"/>
      <c r="D6" s="2"/>
    </row>
    <row r="7" spans="1:5" ht="14.25" customHeight="1" thickBot="1">
      <c r="A7" s="2"/>
      <c r="B7" s="22"/>
      <c r="C7" s="314" t="s">
        <v>24</v>
      </c>
      <c r="D7" s="314"/>
      <c r="E7" s="10"/>
    </row>
    <row r="8" spans="1:4" s="11" customFormat="1" ht="41.25" customHeight="1" thickBot="1" thickTop="1">
      <c r="A8" s="14" t="s">
        <v>22</v>
      </c>
      <c r="B8" s="14" t="s">
        <v>20</v>
      </c>
      <c r="C8" s="14" t="s">
        <v>36</v>
      </c>
      <c r="D8" s="15" t="s">
        <v>21</v>
      </c>
    </row>
    <row r="9" spans="1:11" ht="14.25" thickBot="1" thickTop="1">
      <c r="A9" s="32" t="s">
        <v>65</v>
      </c>
      <c r="B9" s="33">
        <f>B10+SUM(B12:B28)</f>
        <v>165166</v>
      </c>
      <c r="C9" s="33">
        <f>C10+SUM(C12:C28)</f>
        <v>607425</v>
      </c>
      <c r="D9" s="33">
        <v>0</v>
      </c>
      <c r="E9" s="7"/>
      <c r="F9" s="7"/>
      <c r="G9" s="7"/>
      <c r="H9" s="7"/>
      <c r="I9" s="7"/>
      <c r="J9" s="7"/>
      <c r="K9" s="7"/>
    </row>
    <row r="10" spans="1:11" ht="15.75" customHeight="1" thickBot="1" thickTop="1">
      <c r="A10" s="5" t="s">
        <v>47</v>
      </c>
      <c r="B10" s="29">
        <v>157534</v>
      </c>
      <c r="C10" s="29">
        <f>'Биланс на успех - природа'!D43</f>
        <v>217060</v>
      </c>
      <c r="D10" s="117">
        <v>0</v>
      </c>
      <c r="E10" s="7"/>
      <c r="F10" s="7"/>
      <c r="G10" s="12"/>
      <c r="H10" s="12"/>
      <c r="I10" s="12"/>
      <c r="J10" s="7"/>
      <c r="K10" s="7"/>
    </row>
    <row r="11" spans="1:11" ht="15.75" customHeight="1" thickBot="1" thickTop="1">
      <c r="A11" s="118" t="s">
        <v>61</v>
      </c>
      <c r="B11" s="23"/>
      <c r="C11" s="23"/>
      <c r="D11" s="117">
        <v>0</v>
      </c>
      <c r="E11" s="7"/>
      <c r="F11" s="7"/>
      <c r="G11" s="12"/>
      <c r="H11" s="12"/>
      <c r="I11" s="12"/>
      <c r="J11" s="7"/>
      <c r="K11" s="7"/>
    </row>
    <row r="12" spans="1:11" ht="15.75" customHeight="1" thickBot="1" thickTop="1">
      <c r="A12" s="24" t="s">
        <v>31</v>
      </c>
      <c r="B12" s="29">
        <v>184150</v>
      </c>
      <c r="C12" s="29">
        <f>'Биланс на успех - природа'!D27</f>
        <v>294148</v>
      </c>
      <c r="D12" s="117">
        <v>0</v>
      </c>
      <c r="E12" s="7"/>
      <c r="F12" s="7"/>
      <c r="G12" s="12"/>
      <c r="H12" s="12"/>
      <c r="I12" s="12"/>
      <c r="J12" s="7"/>
      <c r="K12" s="7"/>
    </row>
    <row r="13" spans="1:11" ht="15.75" customHeight="1" thickBot="1" thickTop="1">
      <c r="A13" s="24" t="s">
        <v>68</v>
      </c>
      <c r="B13" s="29">
        <v>-186218</v>
      </c>
      <c r="C13" s="29">
        <f>'Биланс на успех - природа'!D28+'Биланс на успех - природа'!D29+'Биланс на успех - природа'!D30+'Биланс на состојба'!C54-'Биланс на состојба'!B54</f>
        <v>64971</v>
      </c>
      <c r="D13" s="117">
        <v>0</v>
      </c>
      <c r="E13" s="7"/>
      <c r="F13" s="7"/>
      <c r="G13" s="12"/>
      <c r="H13" s="12"/>
      <c r="I13" s="12"/>
      <c r="J13" s="7"/>
      <c r="K13" s="7"/>
    </row>
    <row r="14" spans="1:11" ht="15.75" customHeight="1" thickBot="1" thickTop="1">
      <c r="A14" s="24" t="s">
        <v>48</v>
      </c>
      <c r="B14" s="29">
        <v>16395</v>
      </c>
      <c r="C14" s="29">
        <f>'Биланс на состојба'!B28-'Биланс на состојба'!C28</f>
        <v>-64122</v>
      </c>
      <c r="D14" s="117">
        <v>0</v>
      </c>
      <c r="E14" s="7"/>
      <c r="F14" s="7"/>
      <c r="G14" s="12"/>
      <c r="H14" s="12"/>
      <c r="I14" s="12"/>
      <c r="J14" s="7"/>
      <c r="K14" s="7"/>
    </row>
    <row r="15" spans="1:11" ht="15.75" customHeight="1" thickBot="1" thickTop="1">
      <c r="A15" s="24" t="s">
        <v>49</v>
      </c>
      <c r="B15" s="29">
        <v>320266</v>
      </c>
      <c r="C15" s="29">
        <f>'Биланс на состојба'!B29-'Биланс на состојба'!C29-'Биланс на успех - природа'!D28-'Биланс на успех - природа'!D29-'Биланс на успех - природа'!D30</f>
        <v>98632</v>
      </c>
      <c r="D15" s="117">
        <v>0</v>
      </c>
      <c r="E15" s="7"/>
      <c r="F15" s="7"/>
      <c r="G15" s="12"/>
      <c r="H15" s="12"/>
      <c r="I15" s="12"/>
      <c r="J15" s="7"/>
      <c r="K15" s="7"/>
    </row>
    <row r="16" spans="1:11" ht="15.75" customHeight="1" thickBot="1" thickTop="1">
      <c r="A16" s="24" t="s">
        <v>50</v>
      </c>
      <c r="B16" s="29">
        <v>248114</v>
      </c>
      <c r="C16" s="29">
        <f>322167-154042</f>
        <v>168125</v>
      </c>
      <c r="D16" s="117">
        <v>0</v>
      </c>
      <c r="E16" s="7"/>
      <c r="F16" s="7"/>
      <c r="G16" s="12"/>
      <c r="H16" s="12"/>
      <c r="I16" s="12"/>
      <c r="J16" s="7"/>
      <c r="K16" s="7"/>
    </row>
    <row r="17" spans="1:11" ht="15.75" customHeight="1" thickBot="1" thickTop="1">
      <c r="A17" s="24" t="s">
        <v>51</v>
      </c>
      <c r="B17" s="29">
        <v>-65522</v>
      </c>
      <c r="C17" s="29">
        <f>'Биланс на состојба'!B30-'Биланс на состојба'!C30-C16</f>
        <v>632773</v>
      </c>
      <c r="D17" s="117">
        <v>0</v>
      </c>
      <c r="E17" s="7"/>
      <c r="F17" s="7"/>
      <c r="G17" s="12"/>
      <c r="H17" s="12"/>
      <c r="I17" s="12"/>
      <c r="J17" s="7"/>
      <c r="K17" s="7"/>
    </row>
    <row r="18" spans="1:11" ht="15.75" customHeight="1" thickBot="1" thickTop="1">
      <c r="A18" s="24" t="s">
        <v>52</v>
      </c>
      <c r="B18" s="29">
        <v>-27537</v>
      </c>
      <c r="C18" s="29">
        <f>'Биланс на состојба'!B33-'Биланс на состојба'!C33</f>
        <v>29897</v>
      </c>
      <c r="D18" s="117">
        <v>0</v>
      </c>
      <c r="E18" s="7"/>
      <c r="F18" s="7"/>
      <c r="G18" s="12"/>
      <c r="H18" s="12"/>
      <c r="I18" s="12"/>
      <c r="J18" s="7"/>
      <c r="K18" s="7"/>
    </row>
    <row r="19" spans="1:11" ht="15.75" customHeight="1" thickBot="1" thickTop="1">
      <c r="A19" s="24" t="s">
        <v>53</v>
      </c>
      <c r="B19" s="29">
        <v>-160788</v>
      </c>
      <c r="C19" s="29">
        <f>'Биланс на состојба'!C44-'Биланс на состојба'!B44</f>
        <v>645917</v>
      </c>
      <c r="D19" s="117">
        <v>0</v>
      </c>
      <c r="E19" s="7"/>
      <c r="F19" s="7"/>
      <c r="G19" s="12"/>
      <c r="H19" s="12"/>
      <c r="I19" s="12"/>
      <c r="J19" s="7"/>
      <c r="K19" s="7"/>
    </row>
    <row r="20" spans="1:11" ht="15.75" customHeight="1" thickBot="1" thickTop="1">
      <c r="A20" s="24" t="s">
        <v>54</v>
      </c>
      <c r="B20" s="29">
        <v>-214027</v>
      </c>
      <c r="C20" s="29">
        <f>895615-1080600</f>
        <v>-184985</v>
      </c>
      <c r="D20" s="117">
        <v>0</v>
      </c>
      <c r="E20" s="7"/>
      <c r="F20" s="7"/>
      <c r="G20" s="12"/>
      <c r="H20" s="12"/>
      <c r="I20" s="12"/>
      <c r="J20" s="7"/>
      <c r="K20" s="7"/>
    </row>
    <row r="21" spans="1:11" ht="16.5" customHeight="1" thickBot="1" thickTop="1">
      <c r="A21" s="24" t="s">
        <v>55</v>
      </c>
      <c r="B21" s="29">
        <v>56772</v>
      </c>
      <c r="C21" s="29">
        <f>'Биланс на состојба'!C48-'Биланс на состојба'!B48+'Биланс на состојба'!C47-'Биланс на состојба'!B47+'Биланс на состојба'!C53-'Биланс на состојба'!B53-C20</f>
        <v>-1007292</v>
      </c>
      <c r="D21" s="117">
        <v>0</v>
      </c>
      <c r="E21" s="7"/>
      <c r="F21" s="7"/>
      <c r="G21" s="12"/>
      <c r="H21" s="12"/>
      <c r="I21" s="12"/>
      <c r="J21" s="7"/>
      <c r="K21" s="7"/>
    </row>
    <row r="22" spans="1:11" ht="15.75" customHeight="1" thickBot="1" thickTop="1">
      <c r="A22" s="24" t="s">
        <v>56</v>
      </c>
      <c r="B22" s="29">
        <v>-151628</v>
      </c>
      <c r="C22" s="29">
        <f>'Биланс на состојба'!C49-'Биланс на состојба'!B49</f>
        <v>-224731</v>
      </c>
      <c r="D22" s="117">
        <v>0</v>
      </c>
      <c r="E22" s="7"/>
      <c r="F22" s="7"/>
      <c r="G22" s="12"/>
      <c r="H22" s="12"/>
      <c r="I22" s="12"/>
      <c r="J22" s="7"/>
      <c r="K22" s="7"/>
    </row>
    <row r="23" spans="1:11" ht="15.75" customHeight="1" thickBot="1" thickTop="1">
      <c r="A23" s="24" t="s">
        <v>62</v>
      </c>
      <c r="B23" s="29">
        <v>9898</v>
      </c>
      <c r="C23" s="29">
        <f>'Биланс на успех - природа'!D38</f>
        <v>10527</v>
      </c>
      <c r="D23" s="117">
        <v>0</v>
      </c>
      <c r="E23" s="7"/>
      <c r="F23" s="7"/>
      <c r="G23" s="12"/>
      <c r="H23" s="12"/>
      <c r="I23" s="12"/>
      <c r="J23" s="7"/>
      <c r="K23" s="7"/>
    </row>
    <row r="24" spans="1:11" ht="15.75" customHeight="1" thickBot="1" thickTop="1">
      <c r="A24" s="24" t="s">
        <v>63</v>
      </c>
      <c r="B24" s="29">
        <v>-20466</v>
      </c>
      <c r="C24" s="29">
        <v>-47754</v>
      </c>
      <c r="D24" s="117">
        <f aca="true" t="shared" si="0" ref="D24:D30">IF(B24&lt;=0,0,C24/B24*100)</f>
        <v>0</v>
      </c>
      <c r="E24" s="7"/>
      <c r="F24" s="7"/>
      <c r="G24" s="7"/>
      <c r="H24" s="7"/>
      <c r="I24" s="7"/>
      <c r="J24" s="7"/>
      <c r="K24" s="7"/>
    </row>
    <row r="25" spans="1:11" ht="15.75" customHeight="1" thickBot="1" thickTop="1">
      <c r="A25" s="24" t="s">
        <v>64</v>
      </c>
      <c r="B25" s="29">
        <v>-1777</v>
      </c>
      <c r="C25" s="29">
        <f>-'Биланс на успех - природа'!D44</f>
        <v>-25741</v>
      </c>
      <c r="D25" s="117">
        <f t="shared" si="0"/>
        <v>0</v>
      </c>
      <c r="E25" s="7"/>
      <c r="F25" s="7"/>
      <c r="G25" s="7"/>
      <c r="H25" s="7"/>
      <c r="I25" s="7"/>
      <c r="J25" s="7"/>
      <c r="K25" s="7"/>
    </row>
    <row r="26" spans="1:11" ht="15.75" customHeight="1" thickBot="1" thickTop="1">
      <c r="A26" s="24" t="s">
        <v>66</v>
      </c>
      <c r="B26" s="29"/>
      <c r="C26" s="29"/>
      <c r="D26" s="117">
        <f t="shared" si="0"/>
        <v>0</v>
      </c>
      <c r="E26" s="7"/>
      <c r="F26" s="7"/>
      <c r="G26" s="7"/>
      <c r="H26" s="7"/>
      <c r="I26" s="7"/>
      <c r="J26" s="7"/>
      <c r="K26" s="7"/>
    </row>
    <row r="27" spans="1:11" ht="15.75" customHeight="1" thickBot="1" thickTop="1">
      <c r="A27" s="24" t="s">
        <v>67</v>
      </c>
      <c r="B27" s="29"/>
      <c r="C27" s="29"/>
      <c r="D27" s="117">
        <f t="shared" si="0"/>
        <v>0</v>
      </c>
      <c r="E27" s="7"/>
      <c r="F27" s="7"/>
      <c r="G27" s="7"/>
      <c r="H27" s="7"/>
      <c r="I27" s="7"/>
      <c r="J27" s="7"/>
      <c r="K27" s="7"/>
    </row>
    <row r="28" spans="1:11" ht="15.75" customHeight="1" thickBot="1" thickTop="1">
      <c r="A28" s="24" t="s">
        <v>92</v>
      </c>
      <c r="B28" s="29"/>
      <c r="C28" s="29"/>
      <c r="D28" s="117">
        <f t="shared" si="0"/>
        <v>0</v>
      </c>
      <c r="E28" s="7"/>
      <c r="F28" s="7"/>
      <c r="G28" s="7"/>
      <c r="H28" s="7"/>
      <c r="I28" s="7"/>
      <c r="J28" s="7"/>
      <c r="K28" s="7"/>
    </row>
    <row r="29" spans="1:6" ht="15.75" customHeight="1" thickBot="1" thickTop="1">
      <c r="A29" s="32" t="s">
        <v>80</v>
      </c>
      <c r="B29" s="33">
        <f>SUM(B30:B38)</f>
        <v>-503025</v>
      </c>
      <c r="C29" s="33">
        <f>SUM(C30:C38)</f>
        <v>-431678</v>
      </c>
      <c r="D29" s="119">
        <f t="shared" si="0"/>
        <v>0</v>
      </c>
      <c r="E29" s="7"/>
      <c r="F29" s="7"/>
    </row>
    <row r="30" spans="1:6" ht="18" customHeight="1" thickBot="1" thickTop="1">
      <c r="A30" s="24" t="s">
        <v>93</v>
      </c>
      <c r="B30" s="29">
        <v>-16378</v>
      </c>
      <c r="C30" s="29">
        <f>'Биланс на состојба'!B12-'Биланс на состојба'!C12+'Биланс на состојба'!B13-'Биланс на состојба'!C13-C12</f>
        <v>-352980</v>
      </c>
      <c r="D30" s="117">
        <f t="shared" si="0"/>
        <v>0</v>
      </c>
      <c r="E30" s="7"/>
      <c r="F30" s="7"/>
    </row>
    <row r="31" spans="1:6" ht="16.5" customHeight="1" thickBot="1" thickTop="1">
      <c r="A31" s="24" t="s">
        <v>94</v>
      </c>
      <c r="B31" s="29"/>
      <c r="C31" s="29"/>
      <c r="D31" s="117">
        <f aca="true" t="shared" si="1" ref="D31:D38">IF(B31&lt;=0,0,C31/B31*100)</f>
        <v>0</v>
      </c>
      <c r="E31" s="7"/>
      <c r="F31" s="7"/>
    </row>
    <row r="32" spans="1:6" ht="27" thickBot="1" thickTop="1">
      <c r="A32" s="24" t="s">
        <v>98</v>
      </c>
      <c r="B32" s="29">
        <v>454</v>
      </c>
      <c r="C32" s="29">
        <f>'Биланс на состојба'!B20-'Биланс на состојба'!C20</f>
        <v>0</v>
      </c>
      <c r="D32" s="117">
        <f t="shared" si="1"/>
        <v>0</v>
      </c>
      <c r="E32" s="7"/>
      <c r="F32" s="7"/>
    </row>
    <row r="33" spans="1:6" ht="31.5" customHeight="1" thickBot="1" thickTop="1">
      <c r="A33" s="24" t="s">
        <v>97</v>
      </c>
      <c r="B33" s="29">
        <v>-427233</v>
      </c>
      <c r="C33" s="29">
        <f>'Биланс на состојба'!B23-'Биланс на состојба'!C23+Капитал!D39</f>
        <v>0</v>
      </c>
      <c r="D33" s="117">
        <f t="shared" si="1"/>
        <v>0</v>
      </c>
      <c r="E33" s="7"/>
      <c r="F33" s="7"/>
    </row>
    <row r="34" spans="1:6" ht="27" thickBot="1" thickTop="1">
      <c r="A34" s="24" t="s">
        <v>99</v>
      </c>
      <c r="B34" s="29">
        <v>-70436</v>
      </c>
      <c r="C34" s="29">
        <f>'Биланс на состојба'!B22-'Биланс на состојба'!C22+'Биланс на состојба'!B31-'Биланс на состојба'!C31+'Биланс на состојба'!B24-'Биланс на состојба'!C24</f>
        <v>-115925</v>
      </c>
      <c r="D34" s="117">
        <f t="shared" si="1"/>
        <v>0</v>
      </c>
      <c r="E34" s="7"/>
      <c r="F34" s="7"/>
    </row>
    <row r="35" spans="1:6" ht="27" thickBot="1" thickTop="1">
      <c r="A35" s="24" t="s">
        <v>100</v>
      </c>
      <c r="B35" s="29"/>
      <c r="C35" s="29"/>
      <c r="D35" s="117">
        <f t="shared" si="1"/>
        <v>0</v>
      </c>
      <c r="E35" s="7"/>
      <c r="F35" s="7"/>
    </row>
    <row r="36" spans="1:6" ht="14.25" thickBot="1" thickTop="1">
      <c r="A36" s="24" t="s">
        <v>101</v>
      </c>
      <c r="B36" s="29">
        <v>-9898</v>
      </c>
      <c r="C36" s="29">
        <f>-C23</f>
        <v>-10527</v>
      </c>
      <c r="D36" s="117">
        <f t="shared" si="1"/>
        <v>0</v>
      </c>
      <c r="E36" s="7"/>
      <c r="F36" s="7"/>
    </row>
    <row r="37" spans="1:6" ht="14.25" thickBot="1" thickTop="1">
      <c r="A37" s="24" t="s">
        <v>102</v>
      </c>
      <c r="B37" s="29">
        <v>20466</v>
      </c>
      <c r="C37" s="29">
        <f>-C24</f>
        <v>47754</v>
      </c>
      <c r="D37" s="117">
        <f t="shared" si="1"/>
        <v>233.33333333333334</v>
      </c>
      <c r="E37" s="7"/>
      <c r="F37" s="7"/>
    </row>
    <row r="38" spans="1:6" ht="14.25" thickBot="1" thickTop="1">
      <c r="A38" s="24" t="s">
        <v>103</v>
      </c>
      <c r="B38" s="29"/>
      <c r="C38" s="29"/>
      <c r="D38" s="117">
        <f t="shared" si="1"/>
        <v>0</v>
      </c>
      <c r="E38" s="7"/>
      <c r="F38" s="7"/>
    </row>
    <row r="39" spans="1:6" ht="14.25" thickBot="1" thickTop="1">
      <c r="A39" s="32" t="s">
        <v>104</v>
      </c>
      <c r="B39" s="33">
        <f>SUM(B40:B46)</f>
        <v>130413</v>
      </c>
      <c r="C39" s="33">
        <f>SUM(C40:C46)</f>
        <v>-343055</v>
      </c>
      <c r="D39" s="119">
        <f>IF(B39&lt;=0,0,C39/B39*100)</f>
        <v>-263.0527631447785</v>
      </c>
      <c r="E39" s="7"/>
      <c r="F39" s="7"/>
    </row>
    <row r="40" spans="1:6" ht="27" thickBot="1" thickTop="1">
      <c r="A40" s="24" t="s">
        <v>107</v>
      </c>
      <c r="B40" s="29"/>
      <c r="C40" s="29"/>
      <c r="D40" s="117">
        <f>IF(B40&lt;=0,0,C40/B40*100)</f>
        <v>0</v>
      </c>
      <c r="E40" s="7"/>
      <c r="F40" s="7"/>
    </row>
    <row r="41" spans="1:6" ht="14.25" thickBot="1" thickTop="1">
      <c r="A41" s="24" t="s">
        <v>108</v>
      </c>
      <c r="B41" s="29"/>
      <c r="C41" s="29"/>
      <c r="D41" s="117">
        <f aca="true" t="shared" si="2" ref="D41:D46">IF(B41&lt;=0,0,C41/B41*100)</f>
        <v>0</v>
      </c>
      <c r="E41" s="7"/>
      <c r="F41" s="7"/>
    </row>
    <row r="42" spans="1:6" ht="27" thickBot="1" thickTop="1">
      <c r="A42" s="24" t="s">
        <v>109</v>
      </c>
      <c r="B42" s="29">
        <v>233979</v>
      </c>
      <c r="C42" s="29">
        <f>'Биланс на состојба'!C52-'Биланс на состојба'!B52</f>
        <v>-233948</v>
      </c>
      <c r="D42" s="117">
        <f t="shared" si="2"/>
        <v>-99.98675094773462</v>
      </c>
      <c r="E42" s="7"/>
      <c r="F42" s="7"/>
    </row>
    <row r="43" spans="1:6" ht="14.25" thickBot="1" thickTop="1">
      <c r="A43" s="24" t="s">
        <v>57</v>
      </c>
      <c r="B43" s="29"/>
      <c r="C43" s="29"/>
      <c r="D43" s="117">
        <f t="shared" si="2"/>
        <v>0</v>
      </c>
      <c r="E43" s="7"/>
      <c r="F43" s="7"/>
    </row>
    <row r="44" spans="1:6" ht="14.25" thickBot="1" thickTop="1">
      <c r="A44" s="24" t="s">
        <v>58</v>
      </c>
      <c r="B44" s="29">
        <v>-103566</v>
      </c>
      <c r="C44" s="29">
        <f>Капитал!E35+Капитал!E36</f>
        <v>-109107</v>
      </c>
      <c r="D44" s="117">
        <f t="shared" si="2"/>
        <v>0</v>
      </c>
      <c r="E44" s="7"/>
      <c r="F44" s="7"/>
    </row>
    <row r="45" spans="1:6" ht="14.25" thickBot="1" thickTop="1">
      <c r="A45" s="24" t="s">
        <v>224</v>
      </c>
      <c r="B45" s="29"/>
      <c r="C45" s="29"/>
      <c r="D45" s="117">
        <f t="shared" si="2"/>
        <v>0</v>
      </c>
      <c r="E45" s="7"/>
      <c r="F45" s="7"/>
    </row>
    <row r="46" spans="1:6" ht="16.5" customHeight="1" thickBot="1" thickTop="1">
      <c r="A46" s="24" t="s">
        <v>110</v>
      </c>
      <c r="B46" s="29"/>
      <c r="C46" s="29"/>
      <c r="D46" s="117">
        <f t="shared" si="2"/>
        <v>0</v>
      </c>
      <c r="E46" s="7"/>
      <c r="F46" s="7"/>
    </row>
    <row r="47" spans="1:6" ht="14.25" thickBot="1" thickTop="1">
      <c r="A47" s="32" t="s">
        <v>59</v>
      </c>
      <c r="B47" s="33">
        <f>B9+B29+B39</f>
        <v>-207446</v>
      </c>
      <c r="C47" s="33">
        <f>C9+C29+C39</f>
        <v>-167308</v>
      </c>
      <c r="D47" s="33">
        <v>0</v>
      </c>
      <c r="E47" s="7"/>
      <c r="F47" s="7"/>
    </row>
    <row r="48" spans="1:6" ht="14.25" thickBot="1" thickTop="1">
      <c r="A48" s="5" t="s">
        <v>60</v>
      </c>
      <c r="B48" s="29">
        <v>438016</v>
      </c>
      <c r="C48" s="29">
        <f>B49</f>
        <v>230570</v>
      </c>
      <c r="D48" s="117">
        <v>0</v>
      </c>
      <c r="E48" s="7"/>
      <c r="F48" s="7"/>
    </row>
    <row r="49" spans="1:6" ht="14.25" thickBot="1" thickTop="1">
      <c r="A49" s="32" t="s">
        <v>226</v>
      </c>
      <c r="B49" s="33">
        <v>230570</v>
      </c>
      <c r="C49" s="33">
        <f>C47+C48</f>
        <v>63262</v>
      </c>
      <c r="D49" s="33">
        <v>0</v>
      </c>
      <c r="E49" s="7"/>
      <c r="F49" s="7"/>
    </row>
    <row r="50" spans="1:6" ht="13.5" thickTop="1">
      <c r="A50" s="2"/>
      <c r="B50" s="2"/>
      <c r="C50" s="3"/>
      <c r="D50" s="3"/>
      <c r="E50" s="7"/>
      <c r="F50" s="7"/>
    </row>
    <row r="51" spans="1:6" ht="12.75">
      <c r="A51" s="7"/>
      <c r="B51" s="13"/>
      <c r="C51" s="7"/>
      <c r="D51" s="7"/>
      <c r="E51" s="7"/>
      <c r="F51" s="7"/>
    </row>
    <row r="52" spans="1:6" ht="12.75">
      <c r="A52" s="7"/>
      <c r="B52" s="13"/>
      <c r="C52" s="7"/>
      <c r="D52" s="7"/>
      <c r="E52" s="7"/>
      <c r="F52" s="7"/>
    </row>
    <row r="53" spans="1:6" ht="12.75">
      <c r="A53" s="7"/>
      <c r="B53" s="13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13"/>
      <c r="C55" s="7"/>
      <c r="D55" s="7"/>
      <c r="E55" s="7"/>
      <c r="F55" s="7"/>
    </row>
    <row r="56" spans="1:6" ht="12.75">
      <c r="A56" s="7"/>
      <c r="B56" s="13"/>
      <c r="C56" s="7"/>
      <c r="D56" s="7"/>
      <c r="E56" s="7"/>
      <c r="F56" s="7"/>
    </row>
    <row r="57" spans="1:6" ht="12.75">
      <c r="A57" s="7"/>
      <c r="B57" s="13"/>
      <c r="C57" s="7"/>
      <c r="D57" s="7"/>
      <c r="E57" s="7"/>
      <c r="F57" s="7"/>
    </row>
    <row r="58" spans="1:6" ht="12.75">
      <c r="A58" s="7"/>
      <c r="B58" s="13"/>
      <c r="C58" s="7"/>
      <c r="D58" s="7"/>
      <c r="E58" s="7"/>
      <c r="F58" s="7"/>
    </row>
    <row r="59" spans="1:6" ht="12.75">
      <c r="A59" s="7"/>
      <c r="B59" s="13"/>
      <c r="C59" s="7"/>
      <c r="D59" s="7"/>
      <c r="E59" s="7"/>
      <c r="F59" s="7"/>
    </row>
    <row r="60" spans="1:6" ht="12.75">
      <c r="A60" s="7"/>
      <c r="B60" s="7"/>
      <c r="C60" s="7"/>
      <c r="D60" s="7"/>
      <c r="E60" s="7"/>
      <c r="F60" s="7"/>
    </row>
    <row r="61" spans="1:6" ht="12.75">
      <c r="A61" s="7"/>
      <c r="B61" s="7"/>
      <c r="C61" s="7"/>
      <c r="D61" s="7"/>
      <c r="E61" s="7"/>
      <c r="F61" s="7"/>
    </row>
    <row r="62" spans="1:6" ht="12.75">
      <c r="A62" s="7"/>
      <c r="B62" s="7"/>
      <c r="C62" s="7"/>
      <c r="D62" s="7"/>
      <c r="E62" s="7"/>
      <c r="F62" s="7"/>
    </row>
    <row r="63" spans="1:6" ht="12.75">
      <c r="A63" s="7"/>
      <c r="B63" s="7"/>
      <c r="C63" s="7"/>
      <c r="D63" s="7"/>
      <c r="E63" s="7"/>
      <c r="F63" s="7"/>
    </row>
    <row r="64" spans="1:3" ht="12.75">
      <c r="A64" s="7"/>
      <c r="B64" s="7"/>
      <c r="C64" s="7"/>
    </row>
  </sheetData>
  <sheetProtection password="B44F" sheet="1" objects="1" scenarios="1" selectLockedCells="1"/>
  <mergeCells count="3">
    <mergeCell ref="C7:D7"/>
    <mergeCell ref="A5:C5"/>
    <mergeCell ref="B1:D1"/>
  </mergeCells>
  <printOptions/>
  <pageMargins left="0.23" right="0.16" top="0.38" bottom="0.47" header="0.17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zoomScale="110" zoomScaleNormal="110" zoomScalePageLayoutView="0" workbookViewId="0" topLeftCell="A32">
      <selection activeCell="A2" sqref="A2"/>
    </sheetView>
  </sheetViews>
  <sheetFormatPr defaultColWidth="9.140625" defaultRowHeight="12.75"/>
  <cols>
    <col min="1" max="1" width="51.7109375" style="1" customWidth="1"/>
    <col min="2" max="2" width="13.00390625" style="1" customWidth="1"/>
    <col min="3" max="3" width="12.00390625" style="1" customWidth="1"/>
    <col min="4" max="4" width="11.28125" style="1" customWidth="1"/>
    <col min="5" max="5" width="13.8515625" style="1" customWidth="1"/>
    <col min="6" max="6" width="10.7109375" style="1" customWidth="1"/>
    <col min="7" max="7" width="15.421875" style="1" customWidth="1"/>
    <col min="8" max="16384" width="9.140625" style="1" customWidth="1"/>
  </cols>
  <sheetData>
    <row r="1" spans="1:7" ht="15.75" customHeight="1">
      <c r="A1" s="61" t="s">
        <v>312</v>
      </c>
      <c r="B1" s="316" t="str">
        <f>'ФИ-Почетна'!$C$18</f>
        <v>ГД Гранит АД Скопје</v>
      </c>
      <c r="C1" s="324"/>
      <c r="D1" s="324"/>
      <c r="E1" s="34"/>
      <c r="F1" s="319"/>
      <c r="G1" s="319"/>
    </row>
    <row r="2" spans="1:7" ht="12.75" customHeight="1">
      <c r="A2" s="61" t="s">
        <v>320</v>
      </c>
      <c r="B2" s="62" t="str">
        <f>'ФИ-Почетна'!$C$22</f>
        <v>01.01 - 31.12</v>
      </c>
      <c r="C2" s="63"/>
      <c r="D2" s="64"/>
      <c r="E2" s="30"/>
      <c r="F2" s="320"/>
      <c r="G2" s="320"/>
    </row>
    <row r="3" spans="1:7" ht="12.75" customHeight="1">
      <c r="A3" s="65" t="s">
        <v>317</v>
      </c>
      <c r="B3" s="66">
        <f>'ФИ-Почетна'!$C$23</f>
        <v>2019</v>
      </c>
      <c r="C3" s="63"/>
      <c r="D3" s="67"/>
      <c r="E3" s="30"/>
      <c r="F3" s="35"/>
      <c r="G3" s="35"/>
    </row>
    <row r="4" spans="1:7" ht="12.75" customHeight="1">
      <c r="A4" s="65" t="s">
        <v>321</v>
      </c>
      <c r="B4" s="68" t="str">
        <f>'ФИ-Почетна'!$C$20</f>
        <v>не</v>
      </c>
      <c r="C4" s="67"/>
      <c r="D4" s="67"/>
      <c r="E4" s="30"/>
      <c r="F4" s="35"/>
      <c r="G4" s="35"/>
    </row>
    <row r="5" spans="1:7" ht="33.75" customHeight="1">
      <c r="A5" s="318" t="s">
        <v>135</v>
      </c>
      <c r="B5" s="318"/>
      <c r="C5" s="318"/>
      <c r="D5" s="318"/>
      <c r="E5" s="318"/>
      <c r="F5" s="318"/>
      <c r="G5" s="318"/>
    </row>
    <row r="6" spans="1:7" ht="21" customHeight="1">
      <c r="A6" s="6"/>
      <c r="B6" s="31"/>
      <c r="C6" s="31"/>
      <c r="D6" s="31"/>
      <c r="E6" s="323" t="s">
        <v>24</v>
      </c>
      <c r="F6" s="323"/>
      <c r="G6" s="323"/>
    </row>
    <row r="7" spans="1:7" ht="18" customHeight="1">
      <c r="A7" s="321" t="s">
        <v>134</v>
      </c>
      <c r="B7" s="322" t="s">
        <v>227</v>
      </c>
      <c r="C7" s="322"/>
      <c r="D7" s="322"/>
      <c r="E7" s="322"/>
      <c r="F7" s="317" t="s">
        <v>6</v>
      </c>
      <c r="G7" s="317" t="s">
        <v>129</v>
      </c>
    </row>
    <row r="8" spans="1:7" s="16" customFormat="1" ht="36">
      <c r="A8" s="321"/>
      <c r="B8" s="17" t="s">
        <v>175</v>
      </c>
      <c r="C8" s="17" t="s">
        <v>127</v>
      </c>
      <c r="D8" s="17" t="s">
        <v>228</v>
      </c>
      <c r="E8" s="17" t="s">
        <v>128</v>
      </c>
      <c r="F8" s="317"/>
      <c r="G8" s="317"/>
    </row>
    <row r="9" spans="1:7" ht="12.75">
      <c r="A9" s="205" t="s">
        <v>113</v>
      </c>
      <c r="B9" s="25">
        <v>932367</v>
      </c>
      <c r="C9" s="25">
        <v>51895</v>
      </c>
      <c r="D9" s="25">
        <v>1803976</v>
      </c>
      <c r="E9" s="25">
        <v>1871932</v>
      </c>
      <c r="F9" s="25"/>
      <c r="G9" s="18">
        <f aca="true" t="shared" si="0" ref="G9:G27">SUM(B9:F9)</f>
        <v>4660170</v>
      </c>
    </row>
    <row r="10" spans="1:7" ht="12.75">
      <c r="A10" s="206" t="s">
        <v>118</v>
      </c>
      <c r="B10" s="26"/>
      <c r="C10" s="26"/>
      <c r="D10" s="26"/>
      <c r="E10" s="26"/>
      <c r="F10" s="26"/>
      <c r="G10" s="18">
        <f t="shared" si="0"/>
        <v>0</v>
      </c>
    </row>
    <row r="11" spans="1:7" ht="12.75">
      <c r="A11" s="206" t="s">
        <v>114</v>
      </c>
      <c r="B11" s="26"/>
      <c r="C11" s="26"/>
      <c r="D11" s="26"/>
      <c r="E11" s="26"/>
      <c r="F11" s="26"/>
      <c r="G11" s="18">
        <f t="shared" si="0"/>
        <v>0</v>
      </c>
    </row>
    <row r="12" spans="1:7" ht="12.75">
      <c r="A12" s="206" t="s">
        <v>115</v>
      </c>
      <c r="B12" s="26"/>
      <c r="C12" s="26"/>
      <c r="D12" s="26"/>
      <c r="E12" s="26"/>
      <c r="F12" s="26"/>
      <c r="G12" s="18">
        <f t="shared" si="0"/>
        <v>0</v>
      </c>
    </row>
    <row r="13" spans="1:7" ht="12.75">
      <c r="A13" s="206" t="s">
        <v>116</v>
      </c>
      <c r="B13" s="26"/>
      <c r="C13" s="26"/>
      <c r="D13" s="26"/>
      <c r="E13" s="26"/>
      <c r="F13" s="26"/>
      <c r="G13" s="18">
        <f t="shared" si="0"/>
        <v>0</v>
      </c>
    </row>
    <row r="14" spans="1:7" ht="12.75">
      <c r="A14" s="206" t="s">
        <v>117</v>
      </c>
      <c r="B14" s="26"/>
      <c r="C14" s="26"/>
      <c r="D14" s="26"/>
      <c r="E14" s="26">
        <f>'Биланс на успех - природа'!C47</f>
        <v>155757</v>
      </c>
      <c r="F14" s="26"/>
      <c r="G14" s="18">
        <f t="shared" si="0"/>
        <v>155757</v>
      </c>
    </row>
    <row r="15" spans="1:7" ht="12.75">
      <c r="A15" s="206" t="s">
        <v>119</v>
      </c>
      <c r="B15" s="26"/>
      <c r="C15" s="26"/>
      <c r="D15" s="26">
        <v>115339</v>
      </c>
      <c r="E15" s="26">
        <v>-115339</v>
      </c>
      <c r="F15" s="26"/>
      <c r="G15" s="18">
        <f t="shared" si="0"/>
        <v>0</v>
      </c>
    </row>
    <row r="16" spans="1:7" ht="28.5" customHeight="1">
      <c r="A16" s="206" t="s">
        <v>229</v>
      </c>
      <c r="B16" s="26"/>
      <c r="C16" s="26"/>
      <c r="D16" s="26"/>
      <c r="E16" s="26">
        <v>-77566</v>
      </c>
      <c r="F16" s="26"/>
      <c r="G16" s="18">
        <f t="shared" si="0"/>
        <v>-77566</v>
      </c>
    </row>
    <row r="17" spans="1:7" ht="25.5">
      <c r="A17" s="206" t="s">
        <v>131</v>
      </c>
      <c r="B17" s="26"/>
      <c r="C17" s="26"/>
      <c r="D17" s="26"/>
      <c r="E17" s="26">
        <v>-26000</v>
      </c>
      <c r="F17" s="26"/>
      <c r="G17" s="18">
        <f t="shared" si="0"/>
        <v>-26000</v>
      </c>
    </row>
    <row r="18" spans="1:7" ht="12.75">
      <c r="A18" s="206" t="s">
        <v>241</v>
      </c>
      <c r="B18" s="26"/>
      <c r="C18" s="26"/>
      <c r="D18" s="26"/>
      <c r="E18" s="26"/>
      <c r="F18" s="26"/>
      <c r="G18" s="18">
        <f t="shared" si="0"/>
        <v>0</v>
      </c>
    </row>
    <row r="19" spans="1:7" ht="12.75">
      <c r="A19" s="206" t="s">
        <v>130</v>
      </c>
      <c r="B19" s="26"/>
      <c r="C19" s="26"/>
      <c r="D19" s="26"/>
      <c r="E19" s="26"/>
      <c r="F19" s="26"/>
      <c r="G19" s="18">
        <f t="shared" si="0"/>
        <v>0</v>
      </c>
    </row>
    <row r="20" spans="1:7" ht="25.5">
      <c r="A20" s="206" t="s">
        <v>120</v>
      </c>
      <c r="B20" s="26"/>
      <c r="C20" s="26"/>
      <c r="D20" s="26">
        <v>146952</v>
      </c>
      <c r="E20" s="26"/>
      <c r="F20" s="26"/>
      <c r="G20" s="18">
        <f t="shared" si="0"/>
        <v>146952</v>
      </c>
    </row>
    <row r="21" spans="1:7" ht="25.5">
      <c r="A21" s="206" t="s">
        <v>121</v>
      </c>
      <c r="B21" s="26"/>
      <c r="C21" s="26"/>
      <c r="D21" s="26"/>
      <c r="E21" s="26"/>
      <c r="F21" s="26"/>
      <c r="G21" s="18">
        <f t="shared" si="0"/>
        <v>0</v>
      </c>
    </row>
    <row r="22" spans="1:7" ht="25.5">
      <c r="A22" s="206" t="s">
        <v>122</v>
      </c>
      <c r="B22" s="26"/>
      <c r="C22" s="26"/>
      <c r="D22" s="26"/>
      <c r="E22" s="26"/>
      <c r="F22" s="26"/>
      <c r="G22" s="18">
        <f t="shared" si="0"/>
        <v>0</v>
      </c>
    </row>
    <row r="23" spans="1:7" ht="12.75">
      <c r="A23" s="206" t="s">
        <v>6</v>
      </c>
      <c r="B23" s="26"/>
      <c r="C23" s="26"/>
      <c r="D23" s="26"/>
      <c r="E23" s="26"/>
      <c r="F23" s="26"/>
      <c r="G23" s="18">
        <f t="shared" si="0"/>
        <v>0</v>
      </c>
    </row>
    <row r="24" spans="1:7" ht="12.75">
      <c r="A24" s="206" t="s">
        <v>125</v>
      </c>
      <c r="B24" s="26"/>
      <c r="C24" s="26"/>
      <c r="D24" s="26"/>
      <c r="E24" s="26"/>
      <c r="F24" s="26"/>
      <c r="G24" s="18">
        <f t="shared" si="0"/>
        <v>0</v>
      </c>
    </row>
    <row r="25" spans="1:7" ht="12.75">
      <c r="A25" s="206" t="s">
        <v>123</v>
      </c>
      <c r="B25" s="26"/>
      <c r="C25" s="26"/>
      <c r="D25" s="26"/>
      <c r="E25" s="26"/>
      <c r="F25" s="26"/>
      <c r="G25" s="18">
        <f t="shared" si="0"/>
        <v>0</v>
      </c>
    </row>
    <row r="26" spans="1:7" ht="12.75">
      <c r="A26" s="206" t="s">
        <v>124</v>
      </c>
      <c r="B26" s="26"/>
      <c r="C26" s="26"/>
      <c r="D26" s="26"/>
      <c r="E26" s="26"/>
      <c r="F26" s="26"/>
      <c r="G26" s="18">
        <f t="shared" si="0"/>
        <v>0</v>
      </c>
    </row>
    <row r="27" spans="1:7" ht="15.75" customHeight="1" thickBot="1">
      <c r="A27" s="207" t="s">
        <v>126</v>
      </c>
      <c r="B27" s="27"/>
      <c r="C27" s="27"/>
      <c r="D27" s="27"/>
      <c r="E27" s="27">
        <v>0</v>
      </c>
      <c r="F27" s="27"/>
      <c r="G27" s="18">
        <f t="shared" si="0"/>
        <v>0</v>
      </c>
    </row>
    <row r="28" spans="1:7" ht="14.25" thickBot="1" thickTop="1">
      <c r="A28" s="208" t="s">
        <v>132</v>
      </c>
      <c r="B28" s="21">
        <f aca="true" t="shared" si="1" ref="B28:G28">SUM(B9:B27)</f>
        <v>932367</v>
      </c>
      <c r="C28" s="21">
        <f t="shared" si="1"/>
        <v>51895</v>
      </c>
      <c r="D28" s="21">
        <f t="shared" si="1"/>
        <v>2066267</v>
      </c>
      <c r="E28" s="21">
        <f t="shared" si="1"/>
        <v>1808784</v>
      </c>
      <c r="F28" s="21">
        <f t="shared" si="1"/>
        <v>0</v>
      </c>
      <c r="G28" s="21">
        <f t="shared" si="1"/>
        <v>4859313</v>
      </c>
    </row>
    <row r="29" spans="1:7" ht="13.5" thickTop="1">
      <c r="A29" s="209" t="s">
        <v>118</v>
      </c>
      <c r="B29" s="28"/>
      <c r="C29" s="28"/>
      <c r="D29" s="28"/>
      <c r="E29" s="28"/>
      <c r="F29" s="28"/>
      <c r="G29" s="20">
        <f aca="true" t="shared" si="2" ref="G29:G46">SUM(B29:F29)</f>
        <v>0</v>
      </c>
    </row>
    <row r="30" spans="1:7" ht="12.75">
      <c r="A30" s="206" t="s">
        <v>114</v>
      </c>
      <c r="B30" s="26"/>
      <c r="C30" s="26"/>
      <c r="D30" s="26"/>
      <c r="E30" s="26"/>
      <c r="F30" s="26"/>
      <c r="G30" s="20">
        <f t="shared" si="2"/>
        <v>0</v>
      </c>
    </row>
    <row r="31" spans="1:7" ht="12.75">
      <c r="A31" s="206" t="s">
        <v>115</v>
      </c>
      <c r="B31" s="26"/>
      <c r="C31" s="26"/>
      <c r="D31" s="26"/>
      <c r="E31" s="26"/>
      <c r="F31" s="26"/>
      <c r="G31" s="20">
        <f t="shared" si="2"/>
        <v>0</v>
      </c>
    </row>
    <row r="32" spans="1:7" ht="12.75">
      <c r="A32" s="206" t="s">
        <v>116</v>
      </c>
      <c r="B32" s="26"/>
      <c r="C32" s="26"/>
      <c r="D32" s="26"/>
      <c r="E32" s="26"/>
      <c r="F32" s="26"/>
      <c r="G32" s="20">
        <f t="shared" si="2"/>
        <v>0</v>
      </c>
    </row>
    <row r="33" spans="1:7" ht="12.75">
      <c r="A33" s="206" t="s">
        <v>117</v>
      </c>
      <c r="B33" s="26"/>
      <c r="C33" s="26"/>
      <c r="D33" s="26"/>
      <c r="E33" s="26">
        <f>'Биланс на успех - природа'!D47</f>
        <v>191319</v>
      </c>
      <c r="F33" s="26"/>
      <c r="G33" s="20">
        <f t="shared" si="2"/>
        <v>191319</v>
      </c>
    </row>
    <row r="34" spans="1:7" ht="12.75">
      <c r="A34" s="206" t="s">
        <v>119</v>
      </c>
      <c r="B34" s="26"/>
      <c r="C34" s="26"/>
      <c r="D34" s="26">
        <v>129757</v>
      </c>
      <c r="E34" s="26">
        <v>-129757</v>
      </c>
      <c r="F34" s="26"/>
      <c r="G34" s="20">
        <f t="shared" si="2"/>
        <v>0</v>
      </c>
    </row>
    <row r="35" spans="1:7" ht="25.5">
      <c r="A35" s="206" t="s">
        <v>229</v>
      </c>
      <c r="B35" s="26"/>
      <c r="C35" s="26"/>
      <c r="D35" s="26"/>
      <c r="E35" s="26">
        <v>-83107</v>
      </c>
      <c r="F35" s="26"/>
      <c r="G35" s="20">
        <f t="shared" si="2"/>
        <v>-83107</v>
      </c>
    </row>
    <row r="36" spans="1:7" ht="25.5">
      <c r="A36" s="206" t="s">
        <v>131</v>
      </c>
      <c r="B36" s="26"/>
      <c r="C36" s="26"/>
      <c r="D36" s="26"/>
      <c r="E36" s="26">
        <v>-26000</v>
      </c>
      <c r="F36" s="26"/>
      <c r="G36" s="20">
        <f t="shared" si="2"/>
        <v>-26000</v>
      </c>
    </row>
    <row r="37" spans="1:7" ht="12.75">
      <c r="A37" s="206" t="s">
        <v>241</v>
      </c>
      <c r="B37" s="26"/>
      <c r="C37" s="26"/>
      <c r="D37" s="26"/>
      <c r="E37" s="26"/>
      <c r="F37" s="26"/>
      <c r="G37" s="20">
        <f t="shared" si="2"/>
        <v>0</v>
      </c>
    </row>
    <row r="38" spans="1:7" ht="12.75">
      <c r="A38" s="206" t="s">
        <v>130</v>
      </c>
      <c r="B38" s="26"/>
      <c r="C38" s="26"/>
      <c r="D38" s="26"/>
      <c r="E38" s="26"/>
      <c r="F38" s="26"/>
      <c r="G38" s="20">
        <f t="shared" si="2"/>
        <v>0</v>
      </c>
    </row>
    <row r="39" spans="1:7" ht="25.5">
      <c r="A39" s="206" t="s">
        <v>120</v>
      </c>
      <c r="B39" s="26"/>
      <c r="C39" s="26"/>
      <c r="D39" s="26">
        <v>181693</v>
      </c>
      <c r="E39" s="26"/>
      <c r="F39" s="26"/>
      <c r="G39" s="20">
        <f t="shared" si="2"/>
        <v>181693</v>
      </c>
    </row>
    <row r="40" spans="1:7" ht="25.5">
      <c r="A40" s="206" t="s">
        <v>121</v>
      </c>
      <c r="B40" s="26"/>
      <c r="C40" s="26"/>
      <c r="D40" s="26"/>
      <c r="E40" s="26"/>
      <c r="F40" s="26"/>
      <c r="G40" s="20">
        <f t="shared" si="2"/>
        <v>0</v>
      </c>
    </row>
    <row r="41" spans="1:7" ht="25.5">
      <c r="A41" s="206" t="s">
        <v>122</v>
      </c>
      <c r="B41" s="26"/>
      <c r="C41" s="26"/>
      <c r="D41" s="26"/>
      <c r="E41" s="26"/>
      <c r="F41" s="26"/>
      <c r="G41" s="20">
        <f t="shared" si="2"/>
        <v>0</v>
      </c>
    </row>
    <row r="42" spans="1:7" ht="12.75">
      <c r="A42" s="206" t="s">
        <v>6</v>
      </c>
      <c r="B42" s="26"/>
      <c r="C42" s="26"/>
      <c r="D42" s="26"/>
      <c r="E42" s="26"/>
      <c r="F42" s="26"/>
      <c r="G42" s="20">
        <f t="shared" si="2"/>
        <v>0</v>
      </c>
    </row>
    <row r="43" spans="1:7" ht="12.75">
      <c r="A43" s="206" t="s">
        <v>125</v>
      </c>
      <c r="B43" s="26"/>
      <c r="C43" s="26"/>
      <c r="D43" s="26"/>
      <c r="E43" s="26"/>
      <c r="F43" s="26"/>
      <c r="G43" s="20">
        <f t="shared" si="2"/>
        <v>0</v>
      </c>
    </row>
    <row r="44" spans="1:7" ht="12.75">
      <c r="A44" s="206" t="s">
        <v>123</v>
      </c>
      <c r="B44" s="26"/>
      <c r="C44" s="26"/>
      <c r="D44" s="26"/>
      <c r="E44" s="26"/>
      <c r="F44" s="26"/>
      <c r="G44" s="20">
        <f t="shared" si="2"/>
        <v>0</v>
      </c>
    </row>
    <row r="45" spans="1:7" ht="12.75">
      <c r="A45" s="206" t="s">
        <v>124</v>
      </c>
      <c r="B45" s="26"/>
      <c r="C45" s="26"/>
      <c r="D45" s="26"/>
      <c r="E45" s="26"/>
      <c r="F45" s="26"/>
      <c r="G45" s="20">
        <f t="shared" si="2"/>
        <v>0</v>
      </c>
    </row>
    <row r="46" spans="1:7" ht="15.75" customHeight="1" thickBot="1">
      <c r="A46" s="207" t="s">
        <v>126</v>
      </c>
      <c r="B46" s="27"/>
      <c r="C46" s="27"/>
      <c r="D46" s="27"/>
      <c r="E46" s="27">
        <v>0</v>
      </c>
      <c r="F46" s="27"/>
      <c r="G46" s="20">
        <f t="shared" si="2"/>
        <v>0</v>
      </c>
    </row>
    <row r="47" spans="1:7" ht="14.25" thickBot="1" thickTop="1">
      <c r="A47" s="208" t="s">
        <v>133</v>
      </c>
      <c r="B47" s="19">
        <f aca="true" t="shared" si="3" ref="B47:G47">SUM(B28:B46)</f>
        <v>932367</v>
      </c>
      <c r="C47" s="19">
        <f t="shared" si="3"/>
        <v>51895</v>
      </c>
      <c r="D47" s="19">
        <f t="shared" si="3"/>
        <v>2377717</v>
      </c>
      <c r="E47" s="19">
        <f t="shared" si="3"/>
        <v>1761239</v>
      </c>
      <c r="F47" s="19">
        <f t="shared" si="3"/>
        <v>0</v>
      </c>
      <c r="G47" s="19">
        <f t="shared" si="3"/>
        <v>5123218</v>
      </c>
    </row>
    <row r="48" spans="1:7" ht="13.5" thickTop="1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</sheetData>
  <sheetProtection password="B44F" sheet="1" objects="1" scenarios="1" selectLockedCells="1"/>
  <mergeCells count="9">
    <mergeCell ref="G7:G8"/>
    <mergeCell ref="A5:G5"/>
    <mergeCell ref="F1:G1"/>
    <mergeCell ref="F2:G2"/>
    <mergeCell ref="A7:A8"/>
    <mergeCell ref="F7:F8"/>
    <mergeCell ref="B7:E7"/>
    <mergeCell ref="E6:G6"/>
    <mergeCell ref="B1:D1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D68"/>
  <sheetViews>
    <sheetView zoomScale="120" zoomScaleNormal="120" zoomScalePageLayoutView="0" workbookViewId="0" topLeftCell="A4">
      <selection activeCell="A4" sqref="A4:D4"/>
    </sheetView>
  </sheetViews>
  <sheetFormatPr defaultColWidth="9.140625" defaultRowHeight="12.75"/>
  <cols>
    <col min="1" max="1" width="49.57421875" style="95" customWidth="1"/>
    <col min="2" max="3" width="19.28125" style="95" customWidth="1"/>
    <col min="4" max="4" width="10.28125" style="95" customWidth="1"/>
    <col min="5" max="16384" width="9.140625" style="95" customWidth="1"/>
  </cols>
  <sheetData>
    <row r="1" spans="1:4" ht="12.75">
      <c r="A1" s="94" t="s">
        <v>28</v>
      </c>
      <c r="B1" s="307" t="str">
        <f>'ФИ-Почетна'!$C$18</f>
        <v>ГД Гранит АД Скопје</v>
      </c>
      <c r="C1" s="325"/>
      <c r="D1" s="325"/>
    </row>
    <row r="2" spans="1:4" ht="12.75">
      <c r="A2" s="94" t="s">
        <v>30</v>
      </c>
      <c r="B2" s="120" t="str">
        <f>'ФИ-Почетна'!$C$22</f>
        <v>01.01 - 31.12</v>
      </c>
      <c r="C2" s="99" t="s">
        <v>327</v>
      </c>
      <c r="D2" s="98">
        <f>'ФИ-Почетна'!$C$23</f>
        <v>2019</v>
      </c>
    </row>
    <row r="3" spans="1:4" ht="12.75">
      <c r="A3" s="99" t="s">
        <v>239</v>
      </c>
      <c r="B3" s="120" t="str">
        <f>'ФИ-Почетна'!$C$20</f>
        <v>не</v>
      </c>
      <c r="C3" s="97"/>
      <c r="D3" s="98"/>
    </row>
    <row r="4" spans="1:4" ht="26.25" customHeight="1">
      <c r="A4" s="310" t="s">
        <v>186</v>
      </c>
      <c r="B4" s="310"/>
      <c r="C4" s="310"/>
      <c r="D4" s="310"/>
    </row>
    <row r="5" spans="1:4" ht="14.25" customHeight="1" thickBot="1">
      <c r="A5" s="101"/>
      <c r="B5" s="101"/>
      <c r="C5" s="326" t="s">
        <v>35</v>
      </c>
      <c r="D5" s="326"/>
    </row>
    <row r="6" spans="1:4" s="105" customFormat="1" ht="33" customHeight="1" thickBot="1" thickTop="1">
      <c r="A6" s="103" t="s">
        <v>34</v>
      </c>
      <c r="B6" s="121" t="s">
        <v>25</v>
      </c>
      <c r="C6" s="121" t="s">
        <v>26</v>
      </c>
      <c r="D6" s="121" t="s">
        <v>29</v>
      </c>
    </row>
    <row r="7" spans="1:4" ht="14.25" thickBot="1" thickTop="1">
      <c r="A7" s="122" t="s">
        <v>187</v>
      </c>
      <c r="B7" s="123"/>
      <c r="C7" s="123"/>
      <c r="D7" s="123"/>
    </row>
    <row r="8" spans="1:4" ht="14.25" thickBot="1" thickTop="1">
      <c r="A8" s="124" t="s">
        <v>188</v>
      </c>
      <c r="B8" s="125">
        <f>'Биланс на состојба'!B11</f>
        <v>3469657</v>
      </c>
      <c r="C8" s="125">
        <f>'Биланс на состојба'!C11</f>
        <v>3777694</v>
      </c>
      <c r="D8" s="125">
        <f>'Биланс на состојба'!D11</f>
        <v>108.87802454248359</v>
      </c>
    </row>
    <row r="9" spans="1:4" ht="14.25" thickBot="1" thickTop="1">
      <c r="A9" s="126" t="s">
        <v>189</v>
      </c>
      <c r="B9" s="127">
        <f>'Биланс на состојба'!B12</f>
        <v>18403</v>
      </c>
      <c r="C9" s="127">
        <f>'Биланс на состојба'!C12</f>
        <v>20307</v>
      </c>
      <c r="D9" s="125">
        <f>'Биланс на состојба'!D12</f>
        <v>110.3461392164321</v>
      </c>
    </row>
    <row r="10" spans="1:4" ht="14.25" thickBot="1" thickTop="1">
      <c r="A10" s="124" t="s">
        <v>190</v>
      </c>
      <c r="B10" s="125">
        <f>'Биланс на состојба'!B13</f>
        <v>2652273</v>
      </c>
      <c r="C10" s="125">
        <f>'Биланс на состојба'!C13</f>
        <v>2709201</v>
      </c>
      <c r="D10" s="125">
        <f>'Биланс на состојба'!D13</f>
        <v>102.1463853834051</v>
      </c>
    </row>
    <row r="11" spans="1:4" ht="14.25" thickBot="1" thickTop="1">
      <c r="A11" s="128" t="s">
        <v>328</v>
      </c>
      <c r="B11" s="127">
        <f>'Биланс на состојба'!B14</f>
        <v>1180250</v>
      </c>
      <c r="C11" s="127">
        <f>'Биланс на состојба'!C14</f>
        <v>1134923</v>
      </c>
      <c r="D11" s="129">
        <f>'Биланс на состојба'!D14</f>
        <v>96.15954246981572</v>
      </c>
    </row>
    <row r="12" spans="1:4" ht="14.25" thickBot="1" thickTop="1">
      <c r="A12" s="128" t="s">
        <v>329</v>
      </c>
      <c r="B12" s="127">
        <f>'Биланс на состојба'!B15</f>
        <v>1256928</v>
      </c>
      <c r="C12" s="127">
        <f>'Биланс на состојба'!C15</f>
        <v>1357370</v>
      </c>
      <c r="D12" s="129">
        <f>'Биланс на состојба'!D15</f>
        <v>107.99107029201353</v>
      </c>
    </row>
    <row r="13" spans="1:4" ht="14.25" thickBot="1" thickTop="1">
      <c r="A13" s="128" t="s">
        <v>330</v>
      </c>
      <c r="B13" s="127">
        <f>'Биланс на состојба'!B16</f>
        <v>0</v>
      </c>
      <c r="C13" s="127">
        <f>'Биланс на состојба'!C16</f>
        <v>0</v>
      </c>
      <c r="D13" s="129">
        <f>'Биланс на состојба'!D16</f>
        <v>0</v>
      </c>
    </row>
    <row r="14" spans="1:4" ht="14.25" thickBot="1" thickTop="1">
      <c r="A14" s="128" t="s">
        <v>331</v>
      </c>
      <c r="B14" s="127">
        <f>'Биланс на состојба'!B17</f>
        <v>215095</v>
      </c>
      <c r="C14" s="127">
        <f>'Биланс на состојба'!C17</f>
        <v>216908</v>
      </c>
      <c r="D14" s="129">
        <f>'Биланс на состојба'!D17</f>
        <v>100.84288337711244</v>
      </c>
    </row>
    <row r="15" spans="1:4" s="130" customFormat="1" ht="14.25" thickBot="1" thickTop="1">
      <c r="A15" s="124" t="s">
        <v>332</v>
      </c>
      <c r="B15" s="125">
        <f>'Биланс на состојба'!B18</f>
        <v>0</v>
      </c>
      <c r="C15" s="125">
        <f>'Биланс на состојба'!C18</f>
        <v>0</v>
      </c>
      <c r="D15" s="125">
        <f>'Биланс на состојба'!D18</f>
        <v>0</v>
      </c>
    </row>
    <row r="16" spans="1:4" s="130" customFormat="1" ht="14.25" thickBot="1" thickTop="1">
      <c r="A16" s="124" t="s">
        <v>333</v>
      </c>
      <c r="B16" s="125">
        <f>'Биланс на состојба'!B19</f>
        <v>788135</v>
      </c>
      <c r="C16" s="125">
        <f>'Биланс на состојба'!C19</f>
        <v>1037340</v>
      </c>
      <c r="D16" s="125">
        <f>'Биланс на состојба'!D19</f>
        <v>131.61958293947103</v>
      </c>
    </row>
    <row r="17" spans="1:4" ht="14.25" thickBot="1" thickTop="1">
      <c r="A17" s="128" t="s">
        <v>191</v>
      </c>
      <c r="B17" s="127">
        <f>'Биланс на состојба'!B20</f>
        <v>8108</v>
      </c>
      <c r="C17" s="127">
        <f>'Биланс на состојба'!C20</f>
        <v>8108</v>
      </c>
      <c r="D17" s="129">
        <f>'Биланс на состојба'!D20</f>
        <v>100</v>
      </c>
    </row>
    <row r="18" spans="1:4" ht="14.25" thickBot="1" thickTop="1">
      <c r="A18" s="128" t="s">
        <v>192</v>
      </c>
      <c r="B18" s="127">
        <f>'Биланс на состојба'!B21</f>
        <v>0</v>
      </c>
      <c r="C18" s="127">
        <f>'Биланс на состојба'!C21</f>
        <v>0</v>
      </c>
      <c r="D18" s="129">
        <f>'Биланс на состојба'!D21</f>
        <v>0</v>
      </c>
    </row>
    <row r="19" spans="1:4" ht="14.25" thickBot="1" thickTop="1">
      <c r="A19" s="131" t="s">
        <v>334</v>
      </c>
      <c r="B19" s="127">
        <f>'Биланс на состојба'!B22</f>
        <v>205842</v>
      </c>
      <c r="C19" s="127">
        <f>'Биланс на состојба'!C22</f>
        <v>273095</v>
      </c>
      <c r="D19" s="129">
        <f>'Биланс на состојба'!D22</f>
        <v>132.67214659787606</v>
      </c>
    </row>
    <row r="20" spans="1:4" ht="14.25" thickBot="1" thickTop="1">
      <c r="A20" s="131" t="s">
        <v>335</v>
      </c>
      <c r="B20" s="127">
        <f>'Биланс на состојба'!B23</f>
        <v>574185</v>
      </c>
      <c r="C20" s="127">
        <f>'Биланс на состојба'!C23</f>
        <v>755878</v>
      </c>
      <c r="D20" s="129">
        <f>'Биланс на состојба'!D23</f>
        <v>131.64363402039413</v>
      </c>
    </row>
    <row r="21" spans="1:4" ht="14.25" thickBot="1" thickTop="1">
      <c r="A21" s="131" t="s">
        <v>336</v>
      </c>
      <c r="B21" s="127">
        <f>'Биланс на состојба'!B24</f>
        <v>0</v>
      </c>
      <c r="C21" s="127">
        <f>'Биланс на состојба'!C24</f>
        <v>259</v>
      </c>
      <c r="D21" s="129">
        <f>'Биланс на состојба'!D24</f>
        <v>0</v>
      </c>
    </row>
    <row r="22" spans="1:4" s="130" customFormat="1" ht="14.25" thickBot="1" thickTop="1">
      <c r="A22" s="124" t="s">
        <v>193</v>
      </c>
      <c r="B22" s="125">
        <f>'Биланс на состојба'!B25</f>
        <v>10846</v>
      </c>
      <c r="C22" s="125">
        <f>'Биланс на состојба'!C25</f>
        <v>10846</v>
      </c>
      <c r="D22" s="125">
        <f>'Биланс на состојба'!D25</f>
        <v>100</v>
      </c>
    </row>
    <row r="23" spans="1:4" s="130" customFormat="1" ht="14.25" thickBot="1" thickTop="1">
      <c r="A23" s="124" t="s">
        <v>194</v>
      </c>
      <c r="B23" s="125">
        <f>'Биланс на состојба'!B26</f>
        <v>0</v>
      </c>
      <c r="C23" s="125">
        <f>'Биланс на состојба'!C26</f>
        <v>0</v>
      </c>
      <c r="D23" s="125">
        <f>'Биланс на состојба'!D26</f>
        <v>0</v>
      </c>
    </row>
    <row r="24" spans="1:4" ht="14.25" thickBot="1" thickTop="1">
      <c r="A24" s="132" t="s">
        <v>195</v>
      </c>
      <c r="B24" s="127">
        <f>'Биланс на состојба'!B27</f>
        <v>6287393</v>
      </c>
      <c r="C24" s="127">
        <f>'Биланс на состојба'!C27</f>
        <v>5211992</v>
      </c>
      <c r="D24" s="125">
        <f>'Биланс на состојба'!D27</f>
        <v>82.89591568397267</v>
      </c>
    </row>
    <row r="25" spans="1:4" ht="14.25" thickBot="1" thickTop="1">
      <c r="A25" s="126" t="s">
        <v>196</v>
      </c>
      <c r="B25" s="125">
        <f>'Биланс на состојба'!B28</f>
        <v>1391876</v>
      </c>
      <c r="C25" s="125">
        <f>'Биланс на состојба'!C28</f>
        <v>1455998</v>
      </c>
      <c r="D25" s="129">
        <f>'Биланс на состојба'!D28</f>
        <v>104.60687589986463</v>
      </c>
    </row>
    <row r="26" spans="1:4" ht="14.25" thickBot="1" thickTop="1">
      <c r="A26" s="128" t="s">
        <v>197</v>
      </c>
      <c r="B26" s="127">
        <f>'Биланс на состојба'!B29</f>
        <v>1963991</v>
      </c>
      <c r="C26" s="127">
        <f>'Биланс на состојба'!C29</f>
        <v>1774158</v>
      </c>
      <c r="D26" s="129">
        <f>'Биланс на состојба'!D29</f>
        <v>90.33432434262683</v>
      </c>
    </row>
    <row r="27" spans="1:4" ht="14.25" thickBot="1" thickTop="1">
      <c r="A27" s="128" t="s">
        <v>337</v>
      </c>
      <c r="B27" s="127">
        <f>'Биланс на состојба'!B30</f>
        <v>1506096</v>
      </c>
      <c r="C27" s="127">
        <f>'Биланс на состојба'!C30</f>
        <v>705198</v>
      </c>
      <c r="D27" s="129">
        <f>'Биланс на состојба'!D30</f>
        <v>46.82291168690442</v>
      </c>
    </row>
    <row r="28" spans="1:4" ht="14.25" thickBot="1" thickTop="1">
      <c r="A28" s="128" t="s">
        <v>198</v>
      </c>
      <c r="B28" s="127">
        <f>'Биланс на состојба'!B31</f>
        <v>610560</v>
      </c>
      <c r="C28" s="127">
        <f>'Биланс на состојба'!C31</f>
        <v>658973</v>
      </c>
      <c r="D28" s="129">
        <f>'Биланс на состојба'!D31</f>
        <v>107.92927803983228</v>
      </c>
    </row>
    <row r="29" spans="1:4" ht="14.25" thickBot="1" thickTop="1">
      <c r="A29" s="126" t="s">
        <v>199</v>
      </c>
      <c r="B29" s="127">
        <f>'Биланс на состојба'!B32</f>
        <v>230570</v>
      </c>
      <c r="C29" s="127">
        <f>'Биланс на состојба'!C32</f>
        <v>63262</v>
      </c>
      <c r="D29" s="129">
        <f>'Биланс на состојба'!D32</f>
        <v>27.43722080062454</v>
      </c>
    </row>
    <row r="30" spans="1:4" ht="14.25" thickBot="1" thickTop="1">
      <c r="A30" s="126" t="s">
        <v>338</v>
      </c>
      <c r="B30" s="127">
        <f>'Биланс на состојба'!B33</f>
        <v>584300</v>
      </c>
      <c r="C30" s="127">
        <f>'Биланс на состојба'!C33</f>
        <v>554403</v>
      </c>
      <c r="D30" s="129">
        <f>'Биланс на состојба'!D33</f>
        <v>94.8832791374294</v>
      </c>
    </row>
    <row r="31" spans="1:4" ht="14.25" thickBot="1" thickTop="1">
      <c r="A31" s="132" t="s">
        <v>200</v>
      </c>
      <c r="B31" s="125">
        <f>'Биланс на состојба'!B34</f>
        <v>9757050</v>
      </c>
      <c r="C31" s="125">
        <f>'Биланс на состојба'!C34</f>
        <v>8989686</v>
      </c>
      <c r="D31" s="125">
        <f>'Биланс на состојба'!D34</f>
        <v>92.13528679262687</v>
      </c>
    </row>
    <row r="32" spans="1:4" ht="14.25" thickBot="1" thickTop="1">
      <c r="A32" s="126" t="s">
        <v>201</v>
      </c>
      <c r="B32" s="129">
        <f>'Биланс на состојба'!B35</f>
        <v>0</v>
      </c>
      <c r="C32" s="129">
        <f>'Биланс на состојба'!C35</f>
        <v>0</v>
      </c>
      <c r="D32" s="129">
        <f>'Биланс на состојба'!D35</f>
        <v>0</v>
      </c>
    </row>
    <row r="33" spans="1:4" ht="14.25" thickBot="1" thickTop="1">
      <c r="A33" s="133" t="s">
        <v>202</v>
      </c>
      <c r="B33" s="123"/>
      <c r="C33" s="123"/>
      <c r="D33" s="134"/>
    </row>
    <row r="34" spans="1:4" ht="14.25" thickBot="1" thickTop="1">
      <c r="A34" s="135" t="s">
        <v>203</v>
      </c>
      <c r="B34" s="125">
        <f>'Биланс на состојба'!B37</f>
        <v>4859313</v>
      </c>
      <c r="C34" s="125">
        <f>'Биланс на состојба'!C37</f>
        <v>5123218</v>
      </c>
      <c r="D34" s="125">
        <f>'Биланс на состојба'!D37</f>
        <v>105.43091173587706</v>
      </c>
    </row>
    <row r="35" spans="1:4" ht="14.25" thickBot="1" thickTop="1">
      <c r="A35" s="136" t="s">
        <v>339</v>
      </c>
      <c r="B35" s="127">
        <f>'Биланс на состојба'!B38</f>
        <v>932367</v>
      </c>
      <c r="C35" s="127">
        <f>'Биланс на состојба'!C38</f>
        <v>932367</v>
      </c>
      <c r="D35" s="129">
        <f>'Биланс на состојба'!D38</f>
        <v>100</v>
      </c>
    </row>
    <row r="36" spans="1:4" ht="14.25" thickBot="1" thickTop="1">
      <c r="A36" s="137" t="s">
        <v>204</v>
      </c>
      <c r="B36" s="127">
        <f>'Биланс на состојба'!B39</f>
        <v>2118162</v>
      </c>
      <c r="C36" s="127">
        <f>'Биланс на состојба'!C39</f>
        <v>2184115</v>
      </c>
      <c r="D36" s="129">
        <f>'Биланс на состојба'!D39</f>
        <v>103.11369007658526</v>
      </c>
    </row>
    <row r="37" spans="1:4" ht="14.25" thickBot="1" thickTop="1">
      <c r="A37" s="126" t="s">
        <v>205</v>
      </c>
      <c r="B37" s="127">
        <f>'Биланс на состојба'!B40</f>
        <v>1808784</v>
      </c>
      <c r="C37" s="127">
        <f>'Биланс на состојба'!C40</f>
        <v>2006736</v>
      </c>
      <c r="D37" s="129">
        <f>'Биланс на состојба'!D40</f>
        <v>110.94392696972109</v>
      </c>
    </row>
    <row r="38" spans="1:4" ht="14.25" thickBot="1" thickTop="1">
      <c r="A38" s="126" t="s">
        <v>206</v>
      </c>
      <c r="B38" s="127">
        <f>'Биланс на состојба'!B41</f>
        <v>0</v>
      </c>
      <c r="C38" s="127">
        <f>'Биланс на состојба'!C41</f>
        <v>0</v>
      </c>
      <c r="D38" s="129">
        <f>'Биланс на состојба'!D41</f>
        <v>0</v>
      </c>
    </row>
    <row r="39" spans="1:4" ht="14.25" thickBot="1" thickTop="1">
      <c r="A39" s="138" t="s">
        <v>207</v>
      </c>
      <c r="B39" s="125">
        <f>'Биланс на состојба'!B42</f>
        <v>4897737</v>
      </c>
      <c r="C39" s="125">
        <f>'Биланс на состојба'!C42</f>
        <v>3866468</v>
      </c>
      <c r="D39" s="125">
        <f>'Биланс на состојба'!D42</f>
        <v>78.94396942914656</v>
      </c>
    </row>
    <row r="40" spans="1:4" ht="14.25" thickBot="1" thickTop="1">
      <c r="A40" s="132" t="s">
        <v>208</v>
      </c>
      <c r="B40" s="125">
        <f>'Биланс на состојба'!B43</f>
        <v>4626593</v>
      </c>
      <c r="C40" s="125">
        <f>'Биланс на состојба'!C43</f>
        <v>3855629</v>
      </c>
      <c r="D40" s="125">
        <f>'Биланс на состојба'!D43</f>
        <v>83.33624764486524</v>
      </c>
    </row>
    <row r="41" spans="1:4" ht="14.25" thickBot="1" thickTop="1">
      <c r="A41" s="126" t="s">
        <v>209</v>
      </c>
      <c r="B41" s="127">
        <f>'Биланс на состојба'!B44</f>
        <v>1245551</v>
      </c>
      <c r="C41" s="127">
        <f>'Биланс на состојба'!C44</f>
        <v>1891468</v>
      </c>
      <c r="D41" s="129">
        <f>'Биланс на состојба'!D44</f>
        <v>151.85793275425897</v>
      </c>
    </row>
    <row r="42" spans="1:4" ht="14.25" thickBot="1" thickTop="1">
      <c r="A42" s="128" t="s">
        <v>210</v>
      </c>
      <c r="B42" s="127">
        <f>'Биланс на состојба'!B45</f>
        <v>0</v>
      </c>
      <c r="C42" s="127">
        <f>'Биланс на состојба'!C45</f>
        <v>0</v>
      </c>
      <c r="D42" s="129">
        <f>'Биланс на состојба'!D45</f>
        <v>0</v>
      </c>
    </row>
    <row r="43" spans="1:4" ht="14.25" thickBot="1" thickTop="1">
      <c r="A43" s="128" t="s">
        <v>211</v>
      </c>
      <c r="B43" s="127">
        <f>'Биланс на состојба'!B46</f>
        <v>0</v>
      </c>
      <c r="C43" s="127">
        <f>'Биланс на состојба'!C46</f>
        <v>0</v>
      </c>
      <c r="D43" s="129">
        <f>'Биланс на состојба'!D46</f>
        <v>0</v>
      </c>
    </row>
    <row r="44" spans="1:4" ht="14.25" thickBot="1" thickTop="1">
      <c r="A44" s="128" t="s">
        <v>212</v>
      </c>
      <c r="B44" s="127">
        <f>'Биланс на состојба'!B47</f>
        <v>13963</v>
      </c>
      <c r="C44" s="127">
        <f>'Биланс на состојба'!C47</f>
        <v>101249</v>
      </c>
      <c r="D44" s="129">
        <f>'Биланс на состојба'!D47</f>
        <v>725.123540786364</v>
      </c>
    </row>
    <row r="45" spans="1:4" ht="14.25" thickBot="1" thickTop="1">
      <c r="A45" s="128" t="s">
        <v>340</v>
      </c>
      <c r="B45" s="129">
        <f>'Биланс на состојба'!B48</f>
        <v>2315130</v>
      </c>
      <c r="C45" s="129">
        <f>'Биланс на состојба'!C48</f>
        <v>1035694</v>
      </c>
      <c r="D45" s="129">
        <f>'Биланс на состојба'!D48</f>
        <v>44.73588956127734</v>
      </c>
    </row>
    <row r="46" spans="1:4" ht="14.25" thickBot="1" thickTop="1">
      <c r="A46" s="128" t="s">
        <v>341</v>
      </c>
      <c r="B46" s="127">
        <f>'Биланс на состојба'!B49</f>
        <v>1051949</v>
      </c>
      <c r="C46" s="127">
        <f>'Биланс на состојба'!C49</f>
        <v>827218</v>
      </c>
      <c r="D46" s="129">
        <f>'Биланс на состојба'!D49</f>
        <v>78.63670196939205</v>
      </c>
    </row>
    <row r="47" spans="1:4" ht="14.25" thickBot="1" thickTop="1">
      <c r="A47" s="128" t="s">
        <v>342</v>
      </c>
      <c r="B47" s="127">
        <f>'Биланс на состојба'!B50</f>
        <v>0</v>
      </c>
      <c r="C47" s="127">
        <f>'Биланс на состојба'!C50</f>
        <v>0</v>
      </c>
      <c r="D47" s="129">
        <f>'Биланс на состојба'!D50</f>
        <v>0</v>
      </c>
    </row>
    <row r="48" spans="1:4" s="130" customFormat="1" ht="14.25" thickBot="1" thickTop="1">
      <c r="A48" s="124" t="s">
        <v>213</v>
      </c>
      <c r="B48" s="125">
        <f>'Биланс на состојба'!B51</f>
        <v>271144</v>
      </c>
      <c r="C48" s="125">
        <f>'Биланс на состојба'!C51</f>
        <v>10839</v>
      </c>
      <c r="D48" s="125">
        <f>'Биланс на состојба'!D51</f>
        <v>3.997506859823562</v>
      </c>
    </row>
    <row r="49" spans="1:4" ht="14.25" thickBot="1" thickTop="1">
      <c r="A49" s="128" t="s">
        <v>214</v>
      </c>
      <c r="B49" s="127">
        <f>'Биланс на состојба'!B52</f>
        <v>233979</v>
      </c>
      <c r="C49" s="127">
        <f>'Биланс на состојба'!C52</f>
        <v>31</v>
      </c>
      <c r="D49" s="129">
        <f>'Биланс на состојба'!D52</f>
        <v>0.013249052265374244</v>
      </c>
    </row>
    <row r="50" spans="1:4" ht="14.25" thickBot="1" thickTop="1">
      <c r="A50" s="128" t="s">
        <v>240</v>
      </c>
      <c r="B50" s="127">
        <f>'Биланс на состојба'!B53</f>
        <v>127</v>
      </c>
      <c r="C50" s="127">
        <f>'Биланс на состојба'!C53</f>
        <v>0</v>
      </c>
      <c r="D50" s="129">
        <f>'Биланс на состојба'!D53</f>
        <v>0</v>
      </c>
    </row>
    <row r="51" spans="1:4" ht="14.25" thickBot="1" thickTop="1">
      <c r="A51" s="128" t="s">
        <v>216</v>
      </c>
      <c r="B51" s="127">
        <f>'Биланс на состојба'!B54</f>
        <v>37038</v>
      </c>
      <c r="C51" s="127">
        <f>'Биланс на состојба'!C54</f>
        <v>10808</v>
      </c>
      <c r="D51" s="129">
        <f>'Биланс на состојба'!D54</f>
        <v>29.180841298126246</v>
      </c>
    </row>
    <row r="52" spans="1:4" ht="14.25" thickBot="1" thickTop="1">
      <c r="A52" s="128" t="s">
        <v>343</v>
      </c>
      <c r="B52" s="127">
        <f>'Биланс на состојба'!B55</f>
        <v>0</v>
      </c>
      <c r="C52" s="127">
        <f>'Биланс на состојба'!C55</f>
        <v>0</v>
      </c>
      <c r="D52" s="129">
        <f>'Биланс на состојба'!D55</f>
        <v>0</v>
      </c>
    </row>
    <row r="53" spans="1:4" s="130" customFormat="1" ht="14.25" thickBot="1" thickTop="1">
      <c r="A53" s="124" t="s">
        <v>217</v>
      </c>
      <c r="B53" s="125">
        <f>'Биланс на состојба'!B56</f>
        <v>9757050</v>
      </c>
      <c r="C53" s="125">
        <f>'Биланс на состојба'!C56</f>
        <v>8989686</v>
      </c>
      <c r="D53" s="125">
        <f>'Биланс на состојба'!D56</f>
        <v>92.13528679262687</v>
      </c>
    </row>
    <row r="54" spans="1:4" ht="14.25" thickBot="1" thickTop="1">
      <c r="A54" s="126" t="s">
        <v>218</v>
      </c>
      <c r="B54" s="127">
        <f>'Биланс на состојба'!B57</f>
        <v>0</v>
      </c>
      <c r="C54" s="127">
        <f>'Биланс на состојба'!C57</f>
        <v>0</v>
      </c>
      <c r="D54" s="129">
        <f>'Биланс на состојба'!D57</f>
        <v>0</v>
      </c>
    </row>
    <row r="55" spans="1:4" ht="13.5" thickTop="1">
      <c r="A55" s="101"/>
      <c r="B55" s="101"/>
      <c r="C55" s="101"/>
      <c r="D55" s="101"/>
    </row>
    <row r="56" spans="1:4" ht="12.75">
      <c r="A56" s="101"/>
      <c r="B56" s="101"/>
      <c r="C56" s="101"/>
      <c r="D56" s="101"/>
    </row>
    <row r="57" spans="1:4" ht="12.75">
      <c r="A57" s="101"/>
      <c r="B57" s="101"/>
      <c r="C57" s="101"/>
      <c r="D57" s="101"/>
    </row>
    <row r="58" spans="1:4" ht="12.75">
      <c r="A58" s="101"/>
      <c r="B58" s="101"/>
      <c r="C58" s="101"/>
      <c r="D58" s="101"/>
    </row>
    <row r="59" spans="1:4" ht="12.75">
      <c r="A59" s="101"/>
      <c r="B59" s="101"/>
      <c r="C59" s="101"/>
      <c r="D59" s="101"/>
    </row>
    <row r="60" spans="1:4" ht="12.75">
      <c r="A60" s="101"/>
      <c r="B60" s="101"/>
      <c r="C60" s="101"/>
      <c r="D60" s="101"/>
    </row>
    <row r="61" spans="1:4" ht="12.75">
      <c r="A61" s="101"/>
      <c r="B61" s="101"/>
      <c r="C61" s="101"/>
      <c r="D61" s="101"/>
    </row>
    <row r="62" spans="1:4" ht="12.75">
      <c r="A62" s="101"/>
      <c r="B62" s="101"/>
      <c r="C62" s="101"/>
      <c r="D62" s="101"/>
    </row>
    <row r="63" spans="1:4" ht="12.75">
      <c r="A63" s="101"/>
      <c r="B63" s="101"/>
      <c r="C63" s="101"/>
      <c r="D63" s="101"/>
    </row>
    <row r="64" spans="1:4" ht="12.75">
      <c r="A64" s="101"/>
      <c r="B64" s="101"/>
      <c r="C64" s="101"/>
      <c r="D64" s="101"/>
    </row>
    <row r="65" spans="1:4" ht="12.75">
      <c r="A65" s="106"/>
      <c r="B65" s="106"/>
      <c r="C65" s="106"/>
      <c r="D65" s="106"/>
    </row>
    <row r="66" spans="1:4" ht="12.75">
      <c r="A66" s="106"/>
      <c r="B66" s="106"/>
      <c r="C66" s="106"/>
      <c r="D66" s="106"/>
    </row>
    <row r="67" spans="1:4" ht="12.75">
      <c r="A67" s="106"/>
      <c r="B67" s="106"/>
      <c r="C67" s="106"/>
      <c r="D67" s="106"/>
    </row>
    <row r="68" spans="1:4" ht="12.75">
      <c r="A68" s="106"/>
      <c r="B68" s="106"/>
      <c r="C68" s="106"/>
      <c r="D68" s="106"/>
    </row>
  </sheetData>
  <sheetProtection password="B44F" sheet="1" objects="1" scenarios="1" selectLockedCells="1"/>
  <mergeCells count="3">
    <mergeCell ref="B1:D1"/>
    <mergeCell ref="A4:D4"/>
    <mergeCell ref="C5:D5"/>
  </mergeCells>
  <printOptions horizontalCentered="1"/>
  <pageMargins left="0.31496062992125984" right="0.15748031496062992" top="0.3937007874015748" bottom="0.5118110236220472" header="0.2362204724409449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zoomScale="110" zoomScaleNormal="110" zoomScalePageLayoutView="0" workbookViewId="0" topLeftCell="A1">
      <selection activeCell="G23" sqref="G23"/>
    </sheetView>
  </sheetViews>
  <sheetFormatPr defaultColWidth="9.140625" defaultRowHeight="12.75"/>
  <cols>
    <col min="1" max="1" width="5.140625" style="141" customWidth="1"/>
    <col min="2" max="2" width="54.57421875" style="141" customWidth="1"/>
    <col min="3" max="4" width="18.421875" style="141" customWidth="1"/>
    <col min="5" max="16384" width="9.140625" style="141" customWidth="1"/>
  </cols>
  <sheetData>
    <row r="1" spans="1:5" ht="12.75">
      <c r="A1" s="139"/>
      <c r="B1" s="139"/>
      <c r="C1" s="140"/>
      <c r="D1" s="140"/>
      <c r="E1" s="140"/>
    </row>
    <row r="2" spans="1:5" ht="12.75">
      <c r="A2" s="139"/>
      <c r="B2" s="142" t="s">
        <v>28</v>
      </c>
      <c r="C2" s="330" t="str">
        <f>'ФИ-Почетна'!$C$18</f>
        <v>ГД Гранит АД Скопје</v>
      </c>
      <c r="D2" s="331"/>
      <c r="E2" s="331"/>
    </row>
    <row r="3" spans="1:5" ht="12.75" customHeight="1">
      <c r="A3" s="139"/>
      <c r="B3" s="142" t="s">
        <v>30</v>
      </c>
      <c r="C3" s="144" t="str">
        <f>'ФИ-Почетна'!$C$22</f>
        <v>01.01 - 31.12</v>
      </c>
      <c r="D3" s="145" t="s">
        <v>327</v>
      </c>
      <c r="E3" s="143">
        <f>'ФИ-Почетна'!$C$23</f>
        <v>2019</v>
      </c>
    </row>
    <row r="4" spans="1:5" ht="12.75">
      <c r="A4" s="139"/>
      <c r="B4" s="146" t="s">
        <v>239</v>
      </c>
      <c r="C4" s="147" t="str">
        <f>'ФИ-Почетна'!$C$20</f>
        <v>не</v>
      </c>
      <c r="D4" s="140"/>
      <c r="E4" s="140"/>
    </row>
    <row r="5" spans="1:5" ht="12.75">
      <c r="A5" s="139"/>
      <c r="B5" s="139"/>
      <c r="C5" s="140"/>
      <c r="D5" s="140"/>
      <c r="E5" s="140"/>
    </row>
    <row r="6" spans="1:5" ht="12.75">
      <c r="A6" s="139"/>
      <c r="B6" s="329" t="s">
        <v>27</v>
      </c>
      <c r="C6" s="329"/>
      <c r="D6" s="329"/>
      <c r="E6" s="329"/>
    </row>
    <row r="7" spans="1:5" ht="12.75">
      <c r="A7" s="139"/>
      <c r="B7" s="329"/>
      <c r="C7" s="329"/>
      <c r="D7" s="329"/>
      <c r="E7" s="329"/>
    </row>
    <row r="8" spans="1:5" s="150" customFormat="1" ht="15" customHeight="1" thickBot="1">
      <c r="A8" s="148"/>
      <c r="B8" s="149"/>
      <c r="C8" s="328" t="s">
        <v>35</v>
      </c>
      <c r="D8" s="328"/>
      <c r="E8" s="328"/>
    </row>
    <row r="9" spans="1:5" s="152" customFormat="1" ht="25.5" customHeight="1" thickBot="1" thickTop="1">
      <c r="A9" s="327"/>
      <c r="B9" s="327" t="s">
        <v>34</v>
      </c>
      <c r="C9" s="151" t="s">
        <v>25</v>
      </c>
      <c r="D9" s="151" t="s">
        <v>26</v>
      </c>
      <c r="E9" s="151" t="s">
        <v>29</v>
      </c>
    </row>
    <row r="10" spans="1:5" ht="46.5" thickBot="1" thickTop="1">
      <c r="A10" s="327"/>
      <c r="B10" s="327"/>
      <c r="C10" s="151" t="s">
        <v>33</v>
      </c>
      <c r="D10" s="151" t="s">
        <v>33</v>
      </c>
      <c r="E10" s="153" t="s">
        <v>32</v>
      </c>
    </row>
    <row r="11" spans="1:6" ht="18.75" customHeight="1" thickBot="1" thickTop="1">
      <c r="A11" s="154">
        <v>1</v>
      </c>
      <c r="B11" s="155" t="s">
        <v>376</v>
      </c>
      <c r="C11" s="125">
        <f>'Биланс на успех - природа'!C11</f>
        <v>3932198</v>
      </c>
      <c r="D11" s="125">
        <f>'Биланс на успех - природа'!D11</f>
        <v>5344268</v>
      </c>
      <c r="E11" s="125">
        <f>'Биланс на успех - природа'!E11</f>
        <v>135.91045008415142</v>
      </c>
      <c r="F11" s="156"/>
    </row>
    <row r="12" spans="1:6" ht="13.5" customHeight="1" thickBot="1" thickTop="1">
      <c r="A12" s="154">
        <v>2</v>
      </c>
      <c r="B12" s="157" t="s">
        <v>14</v>
      </c>
      <c r="C12" s="129">
        <f>'Биланс на успех - природа'!C12</f>
        <v>3537362</v>
      </c>
      <c r="D12" s="129">
        <f>'Биланс на успех - природа'!D12</f>
        <v>4991499</v>
      </c>
      <c r="E12" s="129">
        <f>'Биланс на успех - природа'!E12</f>
        <v>141.10794993557346</v>
      </c>
      <c r="F12" s="156"/>
    </row>
    <row r="13" spans="1:6" ht="15.75" customHeight="1" thickBot="1" thickTop="1">
      <c r="A13" s="154" t="s">
        <v>344</v>
      </c>
      <c r="B13" s="157" t="s">
        <v>235</v>
      </c>
      <c r="C13" s="158">
        <f>'Биланс на успех - природа'!C13</f>
        <v>3411728</v>
      </c>
      <c r="D13" s="158">
        <f>'Биланс на успех - природа'!D13</f>
        <v>4979580</v>
      </c>
      <c r="E13" s="129" t="str">
        <f>'Биланс на успех - природа'!E13</f>
        <v> </v>
      </c>
      <c r="F13" s="156"/>
    </row>
    <row r="14" spans="1:6" ht="15" customHeight="1" thickBot="1" thickTop="1">
      <c r="A14" s="154" t="s">
        <v>254</v>
      </c>
      <c r="B14" s="157" t="s">
        <v>236</v>
      </c>
      <c r="C14" s="158">
        <f>'Биланс на успех - природа'!C14</f>
        <v>125634</v>
      </c>
      <c r="D14" s="158">
        <f>'Биланс на успех - природа'!D14</f>
        <v>11919</v>
      </c>
      <c r="E14" s="129">
        <f>'Биланс на успех - природа'!E14</f>
        <v>9.48708152251779</v>
      </c>
      <c r="F14" s="156"/>
    </row>
    <row r="15" spans="1:6" ht="18" customHeight="1" thickBot="1" thickTop="1">
      <c r="A15" s="154">
        <v>3</v>
      </c>
      <c r="B15" s="157" t="s">
        <v>255</v>
      </c>
      <c r="C15" s="159" t="str">
        <f>'Биланс на успех - природа'!C15</f>
        <v>XXXXX</v>
      </c>
      <c r="D15" s="159" t="str">
        <f>'Биланс на успех - природа'!D15</f>
        <v>XXXXXX</v>
      </c>
      <c r="E15" s="159" t="str">
        <f>'Биланс на успех - природа'!E15</f>
        <v>xxxxx</v>
      </c>
      <c r="F15" s="156"/>
    </row>
    <row r="16" spans="1:6" ht="27" thickBot="1" thickTop="1">
      <c r="A16" s="154">
        <v>4</v>
      </c>
      <c r="B16" s="157" t="s">
        <v>372</v>
      </c>
      <c r="C16" s="158">
        <f>'Биланс на успех - природа'!C16</f>
        <v>381296</v>
      </c>
      <c r="D16" s="158">
        <f>'Биланс на успех - природа'!D16</f>
        <v>400048</v>
      </c>
      <c r="E16" s="129">
        <f>'Биланс на успех - природа'!E16</f>
        <v>104.91796399647517</v>
      </c>
      <c r="F16" s="156"/>
    </row>
    <row r="17" spans="1:6" ht="27" thickBot="1" thickTop="1">
      <c r="A17" s="154">
        <v>5</v>
      </c>
      <c r="B17" s="157" t="s">
        <v>373</v>
      </c>
      <c r="C17" s="158">
        <f>'Биланс на успех - природа'!C17</f>
        <v>400048</v>
      </c>
      <c r="D17" s="158">
        <f>'Биланс на успех - природа'!D17</f>
        <v>430421</v>
      </c>
      <c r="E17" s="129">
        <f>'Биланс на успех - природа'!E17</f>
        <v>107.59233891932969</v>
      </c>
      <c r="F17" s="156"/>
    </row>
    <row r="18" spans="1:6" ht="18" customHeight="1" thickBot="1" thickTop="1">
      <c r="A18" s="154">
        <v>6</v>
      </c>
      <c r="B18" s="157" t="s">
        <v>374</v>
      </c>
      <c r="C18" s="158">
        <f>'Биланс на успех - природа'!C18</f>
        <v>97062</v>
      </c>
      <c r="D18" s="158">
        <f>'Биланс на успех - природа'!D18</f>
        <v>115166</v>
      </c>
      <c r="E18" s="129">
        <f>'Биланс на успех - природа'!E18</f>
        <v>118.65199563165811</v>
      </c>
      <c r="F18" s="156"/>
    </row>
    <row r="19" spans="1:6" ht="18" customHeight="1" thickBot="1" thickTop="1">
      <c r="A19" s="154">
        <v>7</v>
      </c>
      <c r="B19" s="157" t="s">
        <v>7</v>
      </c>
      <c r="C19" s="158">
        <f>'Биланс на успех - природа'!C19</f>
        <v>297774</v>
      </c>
      <c r="D19" s="158">
        <f>'Биланс на успех - природа'!D19</f>
        <v>237603</v>
      </c>
      <c r="E19" s="129">
        <f>'Биланс на успех - природа'!E19</f>
        <v>79.79306453887848</v>
      </c>
      <c r="F19" s="156"/>
    </row>
    <row r="20" spans="1:6" ht="18" customHeight="1" thickBot="1" thickTop="1">
      <c r="A20" s="154">
        <v>8</v>
      </c>
      <c r="B20" s="160" t="s">
        <v>375</v>
      </c>
      <c r="C20" s="125">
        <f>'Биланс на успех - природа'!C20</f>
        <v>3837542</v>
      </c>
      <c r="D20" s="125">
        <f>'Биланс на успех - природа'!D20</f>
        <v>5208099</v>
      </c>
      <c r="E20" s="125">
        <f>'Биланс на успех - природа'!E20</f>
        <v>135.714449509608</v>
      </c>
      <c r="F20" s="156"/>
    </row>
    <row r="21" spans="1:6" ht="18" customHeight="1" thickBot="1" thickTop="1">
      <c r="A21" s="154">
        <v>9</v>
      </c>
      <c r="B21" s="161" t="s">
        <v>362</v>
      </c>
      <c r="C21" s="158">
        <f>'Биланс на успех - природа'!C21</f>
        <v>13345</v>
      </c>
      <c r="D21" s="158">
        <f>'Биланс на успех - природа'!D21</f>
        <v>16585</v>
      </c>
      <c r="E21" s="129">
        <f>'Биланс на успех - природа'!E21</f>
        <v>124.27875608842263</v>
      </c>
      <c r="F21" s="156"/>
    </row>
    <row r="22" spans="1:6" ht="18" customHeight="1" thickBot="1" thickTop="1">
      <c r="A22" s="154">
        <v>10</v>
      </c>
      <c r="B22" s="161" t="s">
        <v>363</v>
      </c>
      <c r="C22" s="158">
        <f>'Биланс на успех - природа'!C22</f>
        <v>895152</v>
      </c>
      <c r="D22" s="158">
        <f>'Биланс на успех - природа'!D22</f>
        <v>978475</v>
      </c>
      <c r="E22" s="129">
        <f>'Биланс на успех - природа'!E22</f>
        <v>109.30825155951167</v>
      </c>
      <c r="F22" s="156"/>
    </row>
    <row r="23" spans="1:6" ht="18" customHeight="1" thickBot="1" thickTop="1">
      <c r="A23" s="154">
        <v>11</v>
      </c>
      <c r="B23" s="161" t="s">
        <v>364</v>
      </c>
      <c r="C23" s="158">
        <f>'Биланс на успех - природа'!C23</f>
        <v>103805</v>
      </c>
      <c r="D23" s="158">
        <f>'Биланс на успех - природа'!D23</f>
        <v>157877</v>
      </c>
      <c r="E23" s="129">
        <f>'Биланс на успех - природа'!E23</f>
        <v>152.08997639805403</v>
      </c>
      <c r="F23" s="156"/>
    </row>
    <row r="24" spans="1:6" ht="14.25" thickBot="1" thickTop="1">
      <c r="A24" s="154">
        <v>12</v>
      </c>
      <c r="B24" s="161" t="s">
        <v>365</v>
      </c>
      <c r="C24" s="158">
        <f>'Биланс на успех - природа'!C24</f>
        <v>1361720</v>
      </c>
      <c r="D24" s="158">
        <f>'Биланс на успех - природа'!D24</f>
        <v>2385066</v>
      </c>
      <c r="E24" s="129">
        <f>'Биланс на успех - природа'!E24</f>
        <v>175.15098551831508</v>
      </c>
      <c r="F24" s="156"/>
    </row>
    <row r="25" spans="1:6" ht="18" customHeight="1" thickBot="1" thickTop="1">
      <c r="A25" s="154">
        <v>13</v>
      </c>
      <c r="B25" s="161" t="s">
        <v>366</v>
      </c>
      <c r="C25" s="158">
        <f>'Биланс на успех - природа'!C25</f>
        <v>180158</v>
      </c>
      <c r="D25" s="158">
        <f>'Биланс на успех - природа'!D25</f>
        <v>151440</v>
      </c>
      <c r="E25" s="129">
        <f>'Биланс на успех - природа'!E25</f>
        <v>84.0595477303256</v>
      </c>
      <c r="F25" s="156"/>
    </row>
    <row r="26" spans="1:6" ht="18" customHeight="1" thickBot="1" thickTop="1">
      <c r="A26" s="154">
        <v>14</v>
      </c>
      <c r="B26" s="161" t="s">
        <v>367</v>
      </c>
      <c r="C26" s="158">
        <f>'Биланс на успех - природа'!C26</f>
        <v>866416</v>
      </c>
      <c r="D26" s="158">
        <f>'Биланс на успех - природа'!D26</f>
        <v>754293</v>
      </c>
      <c r="E26" s="129">
        <f>'Биланс на успех - природа'!E26</f>
        <v>87.0589878303263</v>
      </c>
      <c r="F26" s="156"/>
    </row>
    <row r="27" spans="1:6" ht="14.25" customHeight="1" thickBot="1" thickTop="1">
      <c r="A27" s="154">
        <v>15</v>
      </c>
      <c r="B27" s="157" t="s">
        <v>368</v>
      </c>
      <c r="C27" s="158">
        <f>'Биланс на успех - природа'!C27</f>
        <v>184150</v>
      </c>
      <c r="D27" s="158">
        <f>'Биланс на успех - природа'!D27</f>
        <v>294148</v>
      </c>
      <c r="E27" s="129">
        <f>'Биланс на успех - природа'!E27</f>
        <v>159.73282650013576</v>
      </c>
      <c r="F27" s="156"/>
    </row>
    <row r="28" spans="1:6" ht="18" customHeight="1" thickBot="1" thickTop="1">
      <c r="A28" s="154">
        <v>16</v>
      </c>
      <c r="B28" s="161" t="s">
        <v>369</v>
      </c>
      <c r="C28" s="158">
        <f>'Биланс на успех - природа'!C28</f>
        <v>0</v>
      </c>
      <c r="D28" s="158">
        <f>'Биланс на успех - природа'!D28</f>
        <v>0</v>
      </c>
      <c r="E28" s="129">
        <f>'Биланс на успех - природа'!E28</f>
        <v>0</v>
      </c>
      <c r="F28" s="156"/>
    </row>
    <row r="29" spans="1:6" ht="18" customHeight="1" thickBot="1" thickTop="1">
      <c r="A29" s="154">
        <v>17</v>
      </c>
      <c r="B29" s="157" t="s">
        <v>370</v>
      </c>
      <c r="C29" s="158">
        <f>'Биланс на успех - природа'!C29</f>
        <v>4716</v>
      </c>
      <c r="D29" s="158">
        <f>'Биланс на успех - природа'!D29</f>
        <v>89972</v>
      </c>
      <c r="E29" s="129">
        <f>'Биланс на успех - природа'!E29</f>
        <v>1907.8032230703986</v>
      </c>
      <c r="F29" s="156"/>
    </row>
    <row r="30" spans="1:6" ht="18" customHeight="1" thickBot="1" thickTop="1">
      <c r="A30" s="154">
        <v>18</v>
      </c>
      <c r="B30" s="161" t="s">
        <v>371</v>
      </c>
      <c r="C30" s="158">
        <f>'Биланс на успех - природа'!C30</f>
        <v>457</v>
      </c>
      <c r="D30" s="158">
        <f>'Биланс на успех - природа'!D30</f>
        <v>1229</v>
      </c>
      <c r="E30" s="129">
        <f>'Биланс на успех - природа'!E30</f>
        <v>268.92778993435445</v>
      </c>
      <c r="F30" s="156"/>
    </row>
    <row r="31" spans="1:6" ht="14.25" thickBot="1" thickTop="1">
      <c r="A31" s="154">
        <v>19</v>
      </c>
      <c r="B31" s="157" t="s">
        <v>8</v>
      </c>
      <c r="C31" s="158">
        <f>'Биланс на успех - природа'!C31</f>
        <v>227623</v>
      </c>
      <c r="D31" s="158">
        <f>'Биланс на успех - природа'!D31</f>
        <v>379014</v>
      </c>
      <c r="E31" s="129">
        <f>'Биланс на успех - природа'!E31</f>
        <v>166.5095355038814</v>
      </c>
      <c r="F31" s="156"/>
    </row>
    <row r="32" spans="1:6" ht="18" customHeight="1" thickBot="1" thickTop="1">
      <c r="A32" s="154">
        <v>20</v>
      </c>
      <c r="B32" s="160" t="s">
        <v>9</v>
      </c>
      <c r="C32" s="162">
        <f>'Биланс на успех - природа'!C32</f>
        <v>113408</v>
      </c>
      <c r="D32" s="162">
        <f>'Биланс на успех - природа'!D32</f>
        <v>166542</v>
      </c>
      <c r="E32" s="162">
        <f>'Биланс на успех - природа'!E32</f>
        <v>146.85207392776525</v>
      </c>
      <c r="F32" s="156"/>
    </row>
    <row r="33" spans="1:6" ht="14.25" customHeight="1" thickBot="1" thickTop="1">
      <c r="A33" s="154">
        <v>21</v>
      </c>
      <c r="B33" s="161" t="s">
        <v>351</v>
      </c>
      <c r="C33" s="162">
        <f>'Биланс на успех - природа'!C33</f>
        <v>54024</v>
      </c>
      <c r="D33" s="162">
        <f>'Биланс на успех - природа'!D33</f>
        <v>61045</v>
      </c>
      <c r="E33" s="125">
        <f>'Биланс на успех - природа'!E33</f>
        <v>112.99607581815489</v>
      </c>
      <c r="F33" s="156"/>
    </row>
    <row r="34" spans="1:6" ht="30" customHeight="1" thickBot="1" thickTop="1">
      <c r="A34" s="154" t="s">
        <v>345</v>
      </c>
      <c r="B34" s="157" t="s">
        <v>256</v>
      </c>
      <c r="C34" s="158">
        <f>'Биланс на успех - природа'!C34</f>
        <v>54024</v>
      </c>
      <c r="D34" s="158">
        <f>'Биланс на успех - природа'!D34</f>
        <v>61045</v>
      </c>
      <c r="E34" s="129">
        <f>'Биланс на успех - природа'!E34</f>
        <v>112.99607581815489</v>
      </c>
      <c r="F34" s="156"/>
    </row>
    <row r="35" spans="1:6" ht="18.75" customHeight="1" thickBot="1" thickTop="1">
      <c r="A35" s="154" t="s">
        <v>346</v>
      </c>
      <c r="B35" s="157" t="s">
        <v>352</v>
      </c>
      <c r="C35" s="158">
        <f>'Биланс на успех - природа'!C35</f>
        <v>0</v>
      </c>
      <c r="D35" s="158">
        <f>'Биланс на успех - природа'!D35</f>
        <v>0</v>
      </c>
      <c r="E35" s="129">
        <f>'Биланс на успех - природа'!E35</f>
        <v>0</v>
      </c>
      <c r="F35" s="156"/>
    </row>
    <row r="36" spans="1:6" ht="17.25" customHeight="1" thickBot="1" thickTop="1">
      <c r="A36" s="154" t="s">
        <v>347</v>
      </c>
      <c r="B36" s="157" t="s">
        <v>353</v>
      </c>
      <c r="C36" s="158">
        <f>'Биланс на успех - природа'!C36</f>
        <v>0</v>
      </c>
      <c r="D36" s="158">
        <f>'Биланс на успех - природа'!D36</f>
        <v>0</v>
      </c>
      <c r="E36" s="129">
        <f>'Биланс на успех - природа'!E36</f>
        <v>0</v>
      </c>
      <c r="F36" s="156"/>
    </row>
    <row r="37" spans="1:6" ht="18" customHeight="1" thickBot="1" thickTop="1">
      <c r="A37" s="154">
        <v>22</v>
      </c>
      <c r="B37" s="161" t="s">
        <v>354</v>
      </c>
      <c r="C37" s="125">
        <f>'Биланс на успех - природа'!C37</f>
        <v>9898</v>
      </c>
      <c r="D37" s="125">
        <f>'Биланс на успех - природа'!D37</f>
        <v>10527</v>
      </c>
      <c r="E37" s="125">
        <f>'Биланс на успех - природа'!E37</f>
        <v>106.35481915538492</v>
      </c>
      <c r="F37" s="156"/>
    </row>
    <row r="38" spans="1:6" ht="18" customHeight="1" thickBot="1" thickTop="1">
      <c r="A38" s="154" t="s">
        <v>348</v>
      </c>
      <c r="B38" s="157" t="s">
        <v>257</v>
      </c>
      <c r="C38" s="158">
        <f>'Биланс на успех - природа'!C38</f>
        <v>9898</v>
      </c>
      <c r="D38" s="158">
        <f>'Биланс на успех - природа'!D38</f>
        <v>10527</v>
      </c>
      <c r="E38" s="129">
        <f>'Биланс на успех - природа'!E38</f>
        <v>106.35481915538492</v>
      </c>
      <c r="F38" s="156"/>
    </row>
    <row r="39" spans="1:6" ht="18" customHeight="1" thickBot="1" thickTop="1">
      <c r="A39" s="154" t="s">
        <v>349</v>
      </c>
      <c r="B39" s="157" t="s">
        <v>258</v>
      </c>
      <c r="C39" s="158">
        <f>'Биланс на успех - природа'!C39</f>
        <v>0</v>
      </c>
      <c r="D39" s="158">
        <f>'Биланс на успех - природа'!D39</f>
        <v>0</v>
      </c>
      <c r="E39" s="129">
        <f>'Биланс на успех - природа'!E39</f>
        <v>0</v>
      </c>
      <c r="F39" s="156"/>
    </row>
    <row r="40" spans="1:6" ht="18" customHeight="1" thickBot="1" thickTop="1">
      <c r="A40" s="154" t="s">
        <v>350</v>
      </c>
      <c r="B40" s="157" t="s">
        <v>355</v>
      </c>
      <c r="C40" s="158">
        <f>'Биланс на успех - природа'!C40</f>
        <v>0</v>
      </c>
      <c r="D40" s="158">
        <f>'Биланс на успех - природа'!D40</f>
        <v>0</v>
      </c>
      <c r="E40" s="129">
        <f>'Биланс на успех - природа'!E40</f>
        <v>0</v>
      </c>
      <c r="F40" s="156"/>
    </row>
    <row r="41" spans="1:6" ht="18" customHeight="1" thickBot="1" thickTop="1">
      <c r="A41" s="154">
        <v>23</v>
      </c>
      <c r="B41" s="160" t="s">
        <v>356</v>
      </c>
      <c r="C41" s="125">
        <f>'Биланс на успех - природа'!C41</f>
        <v>157534</v>
      </c>
      <c r="D41" s="125">
        <f>'Биланс на успех - природа'!D41</f>
        <v>217060</v>
      </c>
      <c r="E41" s="125">
        <f>'Биланс на успех - природа'!E41</f>
        <v>137.7861287087232</v>
      </c>
      <c r="F41" s="156"/>
    </row>
    <row r="42" spans="1:6" ht="18" customHeight="1" thickBot="1" thickTop="1">
      <c r="A42" s="154">
        <v>24</v>
      </c>
      <c r="B42" s="157" t="s">
        <v>357</v>
      </c>
      <c r="C42" s="158">
        <f>'Биланс на успех - природа'!C42</f>
        <v>0</v>
      </c>
      <c r="D42" s="158">
        <f>'Биланс на успех - природа'!D42</f>
        <v>0</v>
      </c>
      <c r="E42" s="129">
        <f>'Биланс на успех - природа'!E42</f>
        <v>0</v>
      </c>
      <c r="F42" s="156"/>
    </row>
    <row r="43" spans="1:6" ht="18" customHeight="1" thickBot="1" thickTop="1">
      <c r="A43" s="154">
        <v>25</v>
      </c>
      <c r="B43" s="160" t="s">
        <v>16</v>
      </c>
      <c r="C43" s="125">
        <f>'Биланс на успех - природа'!C43</f>
        <v>157534</v>
      </c>
      <c r="D43" s="125">
        <f>'Биланс на успех - природа'!D43</f>
        <v>217060</v>
      </c>
      <c r="E43" s="125">
        <f>'Биланс на успех - природа'!E43</f>
        <v>137.7861287087232</v>
      </c>
      <c r="F43" s="156"/>
    </row>
    <row r="44" spans="1:6" ht="18" customHeight="1" thickBot="1" thickTop="1">
      <c r="A44" s="154">
        <v>26</v>
      </c>
      <c r="B44" s="161" t="s">
        <v>17</v>
      </c>
      <c r="C44" s="158">
        <f>'Биланс на успех - природа'!C44</f>
        <v>1777</v>
      </c>
      <c r="D44" s="158">
        <f>'Биланс на успех - природа'!D44</f>
        <v>25741</v>
      </c>
      <c r="E44" s="129">
        <f>'Биланс на успех - природа'!E44</f>
        <v>1448.564997186269</v>
      </c>
      <c r="F44" s="156"/>
    </row>
    <row r="45" spans="1:6" ht="18" customHeight="1" thickBot="1" thickTop="1">
      <c r="A45" s="154">
        <v>27</v>
      </c>
      <c r="B45" s="160" t="s">
        <v>358</v>
      </c>
      <c r="C45" s="125">
        <f>'Биланс на успех - природа'!C45</f>
        <v>155757</v>
      </c>
      <c r="D45" s="125">
        <f>'Биланс на успех - природа'!D45</f>
        <v>191319</v>
      </c>
      <c r="E45" s="125">
        <f>'Биланс на успех - природа'!E45</f>
        <v>122.83171863864865</v>
      </c>
      <c r="F45" s="156"/>
    </row>
    <row r="46" spans="1:6" ht="18" customHeight="1" thickBot="1" thickTop="1">
      <c r="A46" s="154">
        <v>28</v>
      </c>
      <c r="B46" s="161" t="s">
        <v>10</v>
      </c>
      <c r="C46" s="158">
        <f>'Биланс на успех - природа'!C46</f>
        <v>0</v>
      </c>
      <c r="D46" s="158">
        <f>'Биланс на успех - природа'!D46</f>
        <v>0</v>
      </c>
      <c r="E46" s="129">
        <f>'Биланс на успех - природа'!E46</f>
        <v>0</v>
      </c>
      <c r="F46" s="156"/>
    </row>
    <row r="47" spans="1:5" ht="14.25" thickBot="1" thickTop="1">
      <c r="A47" s="154">
        <v>29</v>
      </c>
      <c r="B47" s="160" t="s">
        <v>359</v>
      </c>
      <c r="C47" s="125">
        <f>'Биланс на успех - природа'!C47</f>
        <v>155757</v>
      </c>
      <c r="D47" s="125">
        <f>'Биланс на успех - природа'!D47</f>
        <v>191319</v>
      </c>
      <c r="E47" s="125">
        <f>'Биланс на успех - природа'!E47</f>
        <v>122.83171863864865</v>
      </c>
    </row>
    <row r="48" spans="1:5" ht="14.25" thickBot="1" thickTop="1">
      <c r="A48" s="154">
        <v>30</v>
      </c>
      <c r="B48" s="157" t="s">
        <v>360</v>
      </c>
      <c r="C48" s="158">
        <f>'Биланс на успех - природа'!C48</f>
        <v>146952</v>
      </c>
      <c r="D48" s="158">
        <f>'Биланс на успех - природа'!D48</f>
        <v>181693</v>
      </c>
      <c r="E48" s="129">
        <f>'Биланс на успех - природа'!E48</f>
        <v>123.64105286079807</v>
      </c>
    </row>
    <row r="49" spans="1:5" ht="14.25" thickBot="1" thickTop="1">
      <c r="A49" s="154">
        <v>31</v>
      </c>
      <c r="B49" s="160" t="s">
        <v>361</v>
      </c>
      <c r="C49" s="125">
        <f>'Биланс на успех - природа'!C49</f>
        <v>302709</v>
      </c>
      <c r="D49" s="125">
        <f>'Биланс на успех - природа'!D49</f>
        <v>373012</v>
      </c>
      <c r="E49" s="125">
        <f>'Биланс на успех - природа'!E49</f>
        <v>123.22461505934743</v>
      </c>
    </row>
    <row r="50" spans="1:5" ht="13.5" thickTop="1">
      <c r="A50" s="163"/>
      <c r="B50" s="163"/>
      <c r="C50" s="163"/>
      <c r="D50" s="163"/>
      <c r="E50" s="163"/>
    </row>
    <row r="51" spans="1:5" ht="12.75">
      <c r="A51" s="163"/>
      <c r="B51" s="163"/>
      <c r="C51" s="163"/>
      <c r="D51" s="163"/>
      <c r="E51" s="163"/>
    </row>
    <row r="52" spans="1:5" ht="12.75">
      <c r="A52" s="163"/>
      <c r="B52" s="163"/>
      <c r="C52" s="163"/>
      <c r="D52" s="163"/>
      <c r="E52" s="163"/>
    </row>
  </sheetData>
  <sheetProtection password="B44F" sheet="1" select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G56"/>
  <sheetViews>
    <sheetView zoomScale="110" zoomScaleNormal="110" zoomScalePageLayoutView="0" workbookViewId="0" topLeftCell="A1">
      <selection activeCell="C29" sqref="C29"/>
    </sheetView>
  </sheetViews>
  <sheetFormatPr defaultColWidth="9.140625" defaultRowHeight="12.75"/>
  <cols>
    <col min="1" max="1" width="70.28125" style="156" customWidth="1"/>
    <col min="2" max="2" width="15.28125" style="156" customWidth="1"/>
    <col min="3" max="3" width="13.57421875" style="156" customWidth="1"/>
    <col min="4" max="4" width="12.7109375" style="156" customWidth="1"/>
    <col min="5" max="16384" width="9.140625" style="156" customWidth="1"/>
  </cols>
  <sheetData>
    <row r="1" spans="1:5" ht="12.75">
      <c r="A1" s="140"/>
      <c r="B1" s="140"/>
      <c r="C1" s="140"/>
      <c r="D1" s="140"/>
      <c r="E1" s="164"/>
    </row>
    <row r="2" spans="1:5" ht="12" customHeight="1">
      <c r="A2" s="142" t="s">
        <v>28</v>
      </c>
      <c r="B2" s="332" t="str">
        <f>'ФИ-Почетна'!$C$18</f>
        <v>ГД Гранит АД Скопје</v>
      </c>
      <c r="C2" s="333"/>
      <c r="D2" s="333"/>
      <c r="E2" s="164"/>
    </row>
    <row r="3" spans="1:5" ht="12" customHeight="1">
      <c r="A3" s="142" t="s">
        <v>30</v>
      </c>
      <c r="B3" s="165" t="str">
        <f>'ФИ-Почетна'!$C$22</f>
        <v>01.01 - 31.12</v>
      </c>
      <c r="C3" s="166" t="s">
        <v>327</v>
      </c>
      <c r="D3" s="167">
        <f>'ФИ-Почетна'!$C$23</f>
        <v>2019</v>
      </c>
      <c r="E3" s="164"/>
    </row>
    <row r="4" spans="1:5" ht="12" customHeight="1">
      <c r="A4" s="146" t="s">
        <v>239</v>
      </c>
      <c r="B4" s="147" t="str">
        <f>'ФИ-Почетна'!$C$20</f>
        <v>не</v>
      </c>
      <c r="C4" s="140"/>
      <c r="D4" s="140"/>
      <c r="E4" s="164"/>
    </row>
    <row r="5" spans="1:7" ht="24" customHeight="1">
      <c r="A5" s="334" t="s">
        <v>112</v>
      </c>
      <c r="B5" s="334"/>
      <c r="C5" s="334"/>
      <c r="D5" s="140"/>
      <c r="E5" s="164"/>
      <c r="F5" s="164"/>
      <c r="G5" s="164"/>
    </row>
    <row r="6" spans="1:7" ht="12" customHeight="1" thickBot="1">
      <c r="A6" s="168"/>
      <c r="B6" s="140"/>
      <c r="C6" s="335" t="s">
        <v>35</v>
      </c>
      <c r="D6" s="335"/>
      <c r="E6" s="164"/>
      <c r="F6" s="164"/>
      <c r="G6" s="164"/>
    </row>
    <row r="7" spans="1:7" s="171" customFormat="1" ht="32.25" customHeight="1" thickBot="1" thickTop="1">
      <c r="A7" s="169" t="s">
        <v>34</v>
      </c>
      <c r="B7" s="169" t="s">
        <v>25</v>
      </c>
      <c r="C7" s="169" t="s">
        <v>26</v>
      </c>
      <c r="D7" s="169" t="s">
        <v>29</v>
      </c>
      <c r="E7" s="170"/>
      <c r="F7" s="170"/>
      <c r="G7" s="170"/>
    </row>
    <row r="8" spans="1:7" ht="15.75" customHeight="1" thickBot="1" thickTop="1">
      <c r="A8" s="172" t="s">
        <v>37</v>
      </c>
      <c r="B8" s="173">
        <f>'Паричен тек'!B9</f>
        <v>165166</v>
      </c>
      <c r="C8" s="173">
        <f>'Паричен тек'!C9</f>
        <v>607425</v>
      </c>
      <c r="D8" s="173">
        <f>'Паричен тек'!D9</f>
        <v>0</v>
      </c>
      <c r="E8" s="164"/>
      <c r="F8" s="164"/>
      <c r="G8" s="164"/>
    </row>
    <row r="9" spans="1:7" ht="17.25" customHeight="1" thickBot="1" thickTop="1">
      <c r="A9" s="174" t="s">
        <v>38</v>
      </c>
      <c r="B9" s="175">
        <f>'Паричен тек'!B10</f>
        <v>157534</v>
      </c>
      <c r="C9" s="175">
        <f>'Паричен тек'!C10</f>
        <v>217060</v>
      </c>
      <c r="D9" s="175">
        <f>'Паричен тек'!D10</f>
        <v>0</v>
      </c>
      <c r="E9" s="164"/>
      <c r="F9" s="164"/>
      <c r="G9" s="164"/>
    </row>
    <row r="10" spans="1:5" ht="16.5" customHeight="1" thickBot="1" thickTop="1">
      <c r="A10" s="176" t="s">
        <v>39</v>
      </c>
      <c r="B10" s="177">
        <f>'Паричен тек'!B11</f>
        <v>0</v>
      </c>
      <c r="C10" s="177">
        <f>'Паричен тек'!C11</f>
        <v>0</v>
      </c>
      <c r="D10" s="177">
        <f>'Паричен тек'!D11</f>
        <v>0</v>
      </c>
      <c r="E10" s="164"/>
    </row>
    <row r="11" spans="1:5" ht="16.5" customHeight="1" thickBot="1" thickTop="1">
      <c r="A11" s="176" t="s">
        <v>40</v>
      </c>
      <c r="B11" s="177">
        <f>'Паричен тек'!B12</f>
        <v>184150</v>
      </c>
      <c r="C11" s="177">
        <f>'Паричен тек'!C12</f>
        <v>294148</v>
      </c>
      <c r="D11" s="177">
        <f>'Паричен тек'!D12</f>
        <v>0</v>
      </c>
      <c r="E11" s="164"/>
    </row>
    <row r="12" spans="1:5" ht="16.5" customHeight="1" thickBot="1" thickTop="1">
      <c r="A12" s="176" t="s">
        <v>69</v>
      </c>
      <c r="B12" s="177">
        <f>'Паричен тек'!B13</f>
        <v>-186218</v>
      </c>
      <c r="C12" s="177">
        <f>'Паричен тек'!C13</f>
        <v>64971</v>
      </c>
      <c r="D12" s="177">
        <f>'Паричен тек'!D13</f>
        <v>0</v>
      </c>
      <c r="E12" s="164"/>
    </row>
    <row r="13" spans="1:5" ht="16.5" customHeight="1" thickBot="1" thickTop="1">
      <c r="A13" s="176" t="s">
        <v>70</v>
      </c>
      <c r="B13" s="177">
        <f>'Паричен тек'!B14</f>
        <v>16395</v>
      </c>
      <c r="C13" s="177">
        <f>'Паричен тек'!C14</f>
        <v>-64122</v>
      </c>
      <c r="D13" s="177">
        <f>'Паричен тек'!D14</f>
        <v>0</v>
      </c>
      <c r="E13" s="164"/>
    </row>
    <row r="14" spans="1:5" ht="16.5" customHeight="1" thickBot="1" thickTop="1">
      <c r="A14" s="176" t="s">
        <v>71</v>
      </c>
      <c r="B14" s="177">
        <f>'Паричен тек'!B15</f>
        <v>320266</v>
      </c>
      <c r="C14" s="177">
        <f>'Паричен тек'!C15</f>
        <v>98632</v>
      </c>
      <c r="D14" s="177">
        <f>'Паричен тек'!D15</f>
        <v>0</v>
      </c>
      <c r="E14" s="164"/>
    </row>
    <row r="15" spans="1:5" ht="16.5" customHeight="1" thickBot="1" thickTop="1">
      <c r="A15" s="176" t="s">
        <v>72</v>
      </c>
      <c r="B15" s="177">
        <f>'Паричен тек'!B16</f>
        <v>248114</v>
      </c>
      <c r="C15" s="177">
        <f>'Паричен тек'!C16</f>
        <v>168125</v>
      </c>
      <c r="D15" s="177">
        <f>'Паричен тек'!D16</f>
        <v>0</v>
      </c>
      <c r="E15" s="164"/>
    </row>
    <row r="16" spans="1:5" ht="16.5" customHeight="1" thickBot="1" thickTop="1">
      <c r="A16" s="176" t="s">
        <v>73</v>
      </c>
      <c r="B16" s="177">
        <f>'Паричен тек'!B17</f>
        <v>-65522</v>
      </c>
      <c r="C16" s="177">
        <f>'Паричен тек'!C17</f>
        <v>632773</v>
      </c>
      <c r="D16" s="177">
        <f>'Паричен тек'!D17</f>
        <v>0</v>
      </c>
      <c r="E16" s="164"/>
    </row>
    <row r="17" spans="1:5" ht="16.5" customHeight="1" thickBot="1" thickTop="1">
      <c r="A17" s="176" t="s">
        <v>223</v>
      </c>
      <c r="B17" s="177">
        <f>'Паричен тек'!B18</f>
        <v>-27537</v>
      </c>
      <c r="C17" s="177">
        <f>'Паричен тек'!C18</f>
        <v>29897</v>
      </c>
      <c r="D17" s="177">
        <f>'Паричен тек'!D18</f>
        <v>0</v>
      </c>
      <c r="E17" s="164"/>
    </row>
    <row r="18" spans="1:5" ht="16.5" customHeight="1" thickBot="1" thickTop="1">
      <c r="A18" s="176" t="s">
        <v>74</v>
      </c>
      <c r="B18" s="177">
        <f>'Паричен тек'!B19</f>
        <v>-160788</v>
      </c>
      <c r="C18" s="177">
        <f>'Паричен тек'!C19</f>
        <v>645917</v>
      </c>
      <c r="D18" s="177">
        <f>'Паричен тек'!D19</f>
        <v>0</v>
      </c>
      <c r="E18" s="164"/>
    </row>
    <row r="19" spans="1:5" ht="16.5" customHeight="1" thickBot="1" thickTop="1">
      <c r="A19" s="176" t="s">
        <v>75</v>
      </c>
      <c r="B19" s="177">
        <f>'Паричен тек'!B20</f>
        <v>-214027</v>
      </c>
      <c r="C19" s="177">
        <f>'Паричен тек'!C20</f>
        <v>-184985</v>
      </c>
      <c r="D19" s="177">
        <f>'Паричен тек'!D20</f>
        <v>0</v>
      </c>
      <c r="E19" s="164"/>
    </row>
    <row r="20" spans="1:5" ht="16.5" customHeight="1" thickBot="1" thickTop="1">
      <c r="A20" s="176" t="s">
        <v>91</v>
      </c>
      <c r="B20" s="177">
        <f>'Паричен тек'!B21</f>
        <v>56772</v>
      </c>
      <c r="C20" s="177">
        <f>'Паричен тек'!C21</f>
        <v>-1007292</v>
      </c>
      <c r="D20" s="177">
        <f>'Паричен тек'!D21</f>
        <v>0</v>
      </c>
      <c r="E20" s="164"/>
    </row>
    <row r="21" spans="1:5" ht="16.5" customHeight="1" thickBot="1" thickTop="1">
      <c r="A21" s="176" t="s">
        <v>222</v>
      </c>
      <c r="B21" s="177">
        <f>'Паричен тек'!B22</f>
        <v>-151628</v>
      </c>
      <c r="C21" s="177">
        <f>'Паричен тек'!C22</f>
        <v>-224731</v>
      </c>
      <c r="D21" s="177">
        <f>'Паричен тек'!D22</f>
        <v>0</v>
      </c>
      <c r="E21" s="164"/>
    </row>
    <row r="22" spans="1:5" ht="16.5" customHeight="1" thickBot="1" thickTop="1">
      <c r="A22" s="176" t="s">
        <v>76</v>
      </c>
      <c r="B22" s="177">
        <f>'Паричен тек'!B23</f>
        <v>9898</v>
      </c>
      <c r="C22" s="177">
        <f>'Паричен тек'!C23</f>
        <v>10527</v>
      </c>
      <c r="D22" s="177">
        <f>'Паричен тек'!D23</f>
        <v>0</v>
      </c>
      <c r="E22" s="164"/>
    </row>
    <row r="23" spans="1:5" ht="16.5" customHeight="1" thickBot="1" thickTop="1">
      <c r="A23" s="176" t="s">
        <v>77</v>
      </c>
      <c r="B23" s="177">
        <f>'Паричен тек'!B24</f>
        <v>-20466</v>
      </c>
      <c r="C23" s="177">
        <f>'Паричен тек'!C24</f>
        <v>-47754</v>
      </c>
      <c r="D23" s="177">
        <f>'Паричен тек'!D24</f>
        <v>0</v>
      </c>
      <c r="E23" s="164"/>
    </row>
    <row r="24" spans="1:5" ht="16.5" customHeight="1" thickBot="1" thickTop="1">
      <c r="A24" s="176" t="s">
        <v>41</v>
      </c>
      <c r="B24" s="177">
        <f>'Паричен тек'!B25</f>
        <v>-1777</v>
      </c>
      <c r="C24" s="177">
        <f>'Паричен тек'!C25</f>
        <v>-25741</v>
      </c>
      <c r="D24" s="177">
        <f>'Паричен тек'!D25</f>
        <v>0</v>
      </c>
      <c r="E24" s="164"/>
    </row>
    <row r="25" spans="1:5" ht="16.5" customHeight="1" thickBot="1" thickTop="1">
      <c r="A25" s="176" t="s">
        <v>78</v>
      </c>
      <c r="B25" s="177">
        <f>'Паричен тек'!B26</f>
        <v>0</v>
      </c>
      <c r="C25" s="177">
        <f>'Паричен тек'!C26</f>
        <v>0</v>
      </c>
      <c r="D25" s="177">
        <f>'Паричен тек'!D26</f>
        <v>0</v>
      </c>
      <c r="E25" s="164"/>
    </row>
    <row r="26" spans="1:5" ht="16.5" customHeight="1" thickBot="1" thickTop="1">
      <c r="A26" s="176" t="s">
        <v>79</v>
      </c>
      <c r="B26" s="177">
        <f>'Паричен тек'!B27</f>
        <v>0</v>
      </c>
      <c r="C26" s="177">
        <f>'Паричен тек'!C27</f>
        <v>0</v>
      </c>
      <c r="D26" s="177">
        <f>'Паричен тек'!D27</f>
        <v>0</v>
      </c>
      <c r="E26" s="164"/>
    </row>
    <row r="27" spans="1:5" ht="16.5" customHeight="1" thickBot="1" thickTop="1">
      <c r="A27" s="176" t="s">
        <v>84</v>
      </c>
      <c r="B27" s="177">
        <f>'Паричен тек'!B28</f>
        <v>0</v>
      </c>
      <c r="C27" s="177">
        <f>'Паричен тек'!C28</f>
        <v>0</v>
      </c>
      <c r="D27" s="177">
        <f>'Паричен тек'!D28</f>
        <v>0</v>
      </c>
      <c r="E27" s="164"/>
    </row>
    <row r="28" spans="1:5" ht="21.75" customHeight="1" thickBot="1" thickTop="1">
      <c r="A28" s="172" t="s">
        <v>42</v>
      </c>
      <c r="B28" s="173">
        <f>'Паричен тек'!B29</f>
        <v>-503025</v>
      </c>
      <c r="C28" s="173">
        <f>'Паричен тек'!C29</f>
        <v>-431678</v>
      </c>
      <c r="D28" s="173">
        <f>'Паричен тек'!D29</f>
        <v>0</v>
      </c>
      <c r="E28" s="164"/>
    </row>
    <row r="29" spans="1:5" ht="17.25" customHeight="1" thickBot="1" thickTop="1">
      <c r="A29" s="176" t="s">
        <v>81</v>
      </c>
      <c r="B29" s="177">
        <f>'Паричен тек'!B30</f>
        <v>-16378</v>
      </c>
      <c r="C29" s="177">
        <f>'Паричен тек'!C30</f>
        <v>-352980</v>
      </c>
      <c r="D29" s="177">
        <f>'Паричен тек'!D30</f>
        <v>0</v>
      </c>
      <c r="E29" s="164"/>
    </row>
    <row r="30" spans="1:5" ht="27.75" customHeight="1" thickBot="1" thickTop="1">
      <c r="A30" s="176" t="s">
        <v>82</v>
      </c>
      <c r="B30" s="177">
        <f>'Паричен тек'!B31</f>
        <v>0</v>
      </c>
      <c r="C30" s="177">
        <f>'Паричен тек'!C31</f>
        <v>0</v>
      </c>
      <c r="D30" s="177">
        <f>'Паричен тек'!D31</f>
        <v>0</v>
      </c>
      <c r="E30" s="164"/>
    </row>
    <row r="31" spans="1:5" ht="30.75" customHeight="1" thickBot="1" thickTop="1">
      <c r="A31" s="176" t="s">
        <v>95</v>
      </c>
      <c r="B31" s="177">
        <f>'Паричен тек'!B32</f>
        <v>454</v>
      </c>
      <c r="C31" s="177">
        <f>'Паричен тек'!C32</f>
        <v>0</v>
      </c>
      <c r="D31" s="177">
        <f>'Паричен тек'!D32</f>
        <v>0</v>
      </c>
      <c r="E31" s="164"/>
    </row>
    <row r="32" spans="1:5" ht="27.75" customHeight="1" thickBot="1" thickTop="1">
      <c r="A32" s="176" t="s">
        <v>96</v>
      </c>
      <c r="B32" s="177">
        <f>'Паричен тек'!B33</f>
        <v>-427233</v>
      </c>
      <c r="C32" s="177">
        <f>'Паричен тек'!C33</f>
        <v>0</v>
      </c>
      <c r="D32" s="177">
        <f>'Паричен тек'!D33</f>
        <v>0</v>
      </c>
      <c r="E32" s="164"/>
    </row>
    <row r="33" spans="1:5" ht="30" customHeight="1" thickBot="1" thickTop="1">
      <c r="A33" s="176" t="s">
        <v>105</v>
      </c>
      <c r="B33" s="177">
        <f>'Паричен тек'!B34</f>
        <v>-70436</v>
      </c>
      <c r="C33" s="177">
        <f>'Паричен тек'!C34</f>
        <v>-115925</v>
      </c>
      <c r="D33" s="177">
        <f>'Паричен тек'!D34</f>
        <v>0</v>
      </c>
      <c r="E33" s="164"/>
    </row>
    <row r="34" spans="1:5" ht="31.5" customHeight="1" thickBot="1" thickTop="1">
      <c r="A34" s="176" t="s">
        <v>106</v>
      </c>
      <c r="B34" s="177">
        <f>'Паричен тек'!B35</f>
        <v>0</v>
      </c>
      <c r="C34" s="177">
        <f>'Паричен тек'!C35</f>
        <v>0</v>
      </c>
      <c r="D34" s="177">
        <f>'Паричен тек'!D35</f>
        <v>0</v>
      </c>
      <c r="E34" s="164"/>
    </row>
    <row r="35" spans="1:5" ht="16.5" customHeight="1" thickBot="1" thickTop="1">
      <c r="A35" s="176" t="s">
        <v>76</v>
      </c>
      <c r="B35" s="177">
        <f>'Паричен тек'!B36</f>
        <v>-9898</v>
      </c>
      <c r="C35" s="177">
        <f>'Паричен тек'!C36</f>
        <v>-10527</v>
      </c>
      <c r="D35" s="177">
        <f>'Паричен тек'!D36</f>
        <v>0</v>
      </c>
      <c r="E35" s="164"/>
    </row>
    <row r="36" spans="1:5" ht="16.5" customHeight="1" thickBot="1" thickTop="1">
      <c r="A36" s="176" t="s">
        <v>77</v>
      </c>
      <c r="B36" s="177">
        <f>'Паричен тек'!B37</f>
        <v>20466</v>
      </c>
      <c r="C36" s="177">
        <f>'Паричен тек'!C37</f>
        <v>47754</v>
      </c>
      <c r="D36" s="177">
        <f>'Паричен тек'!D37</f>
        <v>233.33333333333334</v>
      </c>
      <c r="E36" s="164"/>
    </row>
    <row r="37" spans="1:5" ht="16.5" customHeight="1" thickBot="1" thickTop="1">
      <c r="A37" s="176" t="s">
        <v>83</v>
      </c>
      <c r="B37" s="177">
        <f>'Паричен тек'!B38</f>
        <v>0</v>
      </c>
      <c r="C37" s="177">
        <f>'Паричен тек'!C38</f>
        <v>0</v>
      </c>
      <c r="D37" s="177">
        <f>'Паричен тек'!D38</f>
        <v>0</v>
      </c>
      <c r="E37" s="164"/>
    </row>
    <row r="38" spans="1:5" ht="16.5" customHeight="1" thickBot="1" thickTop="1">
      <c r="A38" s="172" t="s">
        <v>43</v>
      </c>
      <c r="B38" s="173">
        <f>'Паричен тек'!B39</f>
        <v>130413</v>
      </c>
      <c r="C38" s="173">
        <f>'Паричен тек'!C39</f>
        <v>-343055</v>
      </c>
      <c r="D38" s="173">
        <f>'Паричен тек'!D39</f>
        <v>-263.0527631447785</v>
      </c>
      <c r="E38" s="164"/>
    </row>
    <row r="39" spans="1:5" ht="16.5" customHeight="1" thickBot="1" thickTop="1">
      <c r="A39" s="176" t="s">
        <v>85</v>
      </c>
      <c r="B39" s="177">
        <f>'Паричен тек'!B40</f>
        <v>0</v>
      </c>
      <c r="C39" s="177">
        <f>'Паричен тек'!C40</f>
        <v>0</v>
      </c>
      <c r="D39" s="177">
        <f>'Паричен тек'!D40</f>
        <v>0</v>
      </c>
      <c r="E39" s="164"/>
    </row>
    <row r="40" spans="1:5" ht="16.5" customHeight="1" thickBot="1" thickTop="1">
      <c r="A40" s="176" t="s">
        <v>86</v>
      </c>
      <c r="B40" s="177">
        <f>'Паричен тек'!B41</f>
        <v>0</v>
      </c>
      <c r="C40" s="177">
        <f>'Паричен тек'!C41</f>
        <v>0</v>
      </c>
      <c r="D40" s="177">
        <f>'Паричен тек'!D41</f>
        <v>0</v>
      </c>
      <c r="E40" s="164"/>
    </row>
    <row r="41" spans="1:5" ht="30.75" customHeight="1" thickBot="1" thickTop="1">
      <c r="A41" s="176" t="s">
        <v>88</v>
      </c>
      <c r="B41" s="177">
        <f>'Паричен тек'!B42</f>
        <v>233979</v>
      </c>
      <c r="C41" s="177">
        <f>'Паричен тек'!C42</f>
        <v>-233948</v>
      </c>
      <c r="D41" s="177">
        <f>'Паричен тек'!D42</f>
        <v>-99.98675094773462</v>
      </c>
      <c r="E41" s="164"/>
    </row>
    <row r="42" spans="1:5" ht="16.5" customHeight="1" thickBot="1" thickTop="1">
      <c r="A42" s="176" t="s">
        <v>90</v>
      </c>
      <c r="B42" s="177">
        <f>'Паричен тек'!B43</f>
        <v>0</v>
      </c>
      <c r="C42" s="177">
        <f>'Паричен тек'!C43</f>
        <v>0</v>
      </c>
      <c r="D42" s="177">
        <f>'Паричен тек'!D43</f>
        <v>0</v>
      </c>
      <c r="E42" s="164"/>
    </row>
    <row r="43" spans="1:5" ht="16.5" customHeight="1" thickBot="1" thickTop="1">
      <c r="A43" s="176" t="s">
        <v>87</v>
      </c>
      <c r="B43" s="177">
        <f>'Паричен тек'!B44</f>
        <v>-103566</v>
      </c>
      <c r="C43" s="177">
        <f>'Паричен тек'!C44</f>
        <v>-109107</v>
      </c>
      <c r="D43" s="177">
        <f>'Паричен тек'!D44</f>
        <v>0</v>
      </c>
      <c r="E43" s="164"/>
    </row>
    <row r="44" spans="1:5" ht="16.5" customHeight="1" thickBot="1" thickTop="1">
      <c r="A44" s="176" t="s">
        <v>44</v>
      </c>
      <c r="B44" s="177">
        <f>'Паричен тек'!B45</f>
        <v>0</v>
      </c>
      <c r="C44" s="177">
        <f>'Паричен тек'!C45</f>
        <v>0</v>
      </c>
      <c r="D44" s="177">
        <f>'Паричен тек'!D45</f>
        <v>0</v>
      </c>
      <c r="E44" s="164"/>
    </row>
    <row r="45" spans="1:5" ht="27.75" customHeight="1" thickBot="1" thickTop="1">
      <c r="A45" s="176" t="s">
        <v>89</v>
      </c>
      <c r="B45" s="177">
        <f>'Паричен тек'!B46</f>
        <v>0</v>
      </c>
      <c r="C45" s="177">
        <f>'Паричен тек'!C46</f>
        <v>0</v>
      </c>
      <c r="D45" s="177">
        <f>'Паричен тек'!D46</f>
        <v>0</v>
      </c>
      <c r="E45" s="164"/>
    </row>
    <row r="46" spans="1:5" ht="16.5" customHeight="1" thickBot="1" thickTop="1">
      <c r="A46" s="172" t="s">
        <v>45</v>
      </c>
      <c r="B46" s="173">
        <f>'Паричен тек'!B47</f>
        <v>-207446</v>
      </c>
      <c r="C46" s="173">
        <f>'Паричен тек'!C47</f>
        <v>-167308</v>
      </c>
      <c r="D46" s="173">
        <f>'Паричен тек'!D47</f>
        <v>0</v>
      </c>
      <c r="E46" s="164"/>
    </row>
    <row r="47" spans="1:5" ht="16.5" customHeight="1" thickBot="1" thickTop="1">
      <c r="A47" s="176" t="s">
        <v>46</v>
      </c>
      <c r="B47" s="177">
        <f>'Паричен тек'!B48</f>
        <v>438016</v>
      </c>
      <c r="C47" s="177">
        <f>'Паричен тек'!C48</f>
        <v>230570</v>
      </c>
      <c r="D47" s="177">
        <f>'Паричен тек'!D48</f>
        <v>0</v>
      </c>
      <c r="E47" s="164"/>
    </row>
    <row r="48" spans="1:5" ht="16.5" customHeight="1" thickBot="1" thickTop="1">
      <c r="A48" s="172" t="s">
        <v>225</v>
      </c>
      <c r="B48" s="173">
        <f>'Паричен тек'!B49</f>
        <v>230570</v>
      </c>
      <c r="C48" s="173">
        <f>'Паричен тек'!C49</f>
        <v>63262</v>
      </c>
      <c r="D48" s="173">
        <f>'Паричен тек'!D49</f>
        <v>0</v>
      </c>
      <c r="E48" s="164"/>
    </row>
    <row r="49" spans="1:5" ht="13.5" thickTop="1">
      <c r="A49" s="178"/>
      <c r="B49" s="140"/>
      <c r="C49" s="140"/>
      <c r="D49" s="140"/>
      <c r="E49" s="164"/>
    </row>
    <row r="50" spans="1:5" ht="12.75">
      <c r="A50" s="140"/>
      <c r="B50" s="140"/>
      <c r="C50" s="140"/>
      <c r="D50" s="140"/>
      <c r="E50" s="164"/>
    </row>
    <row r="51" spans="1:5" ht="12.75">
      <c r="A51" s="164"/>
      <c r="B51" s="164"/>
      <c r="C51" s="164"/>
      <c r="D51" s="164"/>
      <c r="E51" s="164"/>
    </row>
    <row r="52" spans="1:5" ht="12.75">
      <c r="A52" s="164"/>
      <c r="B52" s="164"/>
      <c r="C52" s="164"/>
      <c r="D52" s="164"/>
      <c r="E52" s="164"/>
    </row>
    <row r="53" spans="1:5" ht="12.75">
      <c r="A53" s="164"/>
      <c r="B53" s="164"/>
      <c r="C53" s="164"/>
      <c r="D53" s="164"/>
      <c r="E53" s="164"/>
    </row>
    <row r="54" spans="1:5" ht="12.75">
      <c r="A54" s="164"/>
      <c r="B54" s="164"/>
      <c r="C54" s="164"/>
      <c r="D54" s="164"/>
      <c r="E54" s="164"/>
    </row>
    <row r="55" spans="1:5" ht="12.75">
      <c r="A55" s="164"/>
      <c r="B55" s="164"/>
      <c r="C55" s="164"/>
      <c r="D55" s="164"/>
      <c r="E55" s="164"/>
    </row>
    <row r="56" spans="1:5" ht="12.75">
      <c r="A56" s="164"/>
      <c r="B56" s="164"/>
      <c r="C56" s="164"/>
      <c r="D56" s="164"/>
      <c r="E56" s="164"/>
    </row>
  </sheetData>
  <sheetProtection password="B44F" sheet="1" objects="1" scenarios="1" selectLockedCells="1"/>
  <mergeCells count="3">
    <mergeCell ref="B2:D2"/>
    <mergeCell ref="A5:C5"/>
    <mergeCell ref="C6:D6"/>
  </mergeCells>
  <printOptions/>
  <pageMargins left="0.19" right="0.17" top="0.32" bottom="0.36" header="0.17" footer="0.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G48"/>
  <sheetViews>
    <sheetView zoomScale="120" zoomScaleNormal="120" zoomScalePageLayoutView="0" workbookViewId="0" topLeftCell="A1">
      <selection activeCell="A3" sqref="A3:G3"/>
    </sheetView>
  </sheetViews>
  <sheetFormatPr defaultColWidth="9.140625" defaultRowHeight="12.75"/>
  <cols>
    <col min="1" max="1" width="52.421875" style="141" customWidth="1"/>
    <col min="2" max="2" width="12.00390625" style="141" customWidth="1"/>
    <col min="3" max="3" width="10.57421875" style="141" customWidth="1"/>
    <col min="4" max="4" width="12.140625" style="141" customWidth="1"/>
    <col min="5" max="5" width="13.8515625" style="141" customWidth="1"/>
    <col min="6" max="6" width="10.7109375" style="141" customWidth="1"/>
    <col min="7" max="7" width="13.421875" style="141" customWidth="1"/>
    <col min="8" max="16384" width="9.140625" style="141" customWidth="1"/>
  </cols>
  <sheetData>
    <row r="1" spans="1:7" ht="15" customHeight="1">
      <c r="A1" s="146" t="s">
        <v>239</v>
      </c>
      <c r="B1" s="179" t="str">
        <f>'ФИ-Почетна'!$C$20</f>
        <v>не</v>
      </c>
      <c r="C1" s="180"/>
      <c r="D1" s="180"/>
      <c r="E1" s="181" t="s">
        <v>30</v>
      </c>
      <c r="F1" s="340" t="str">
        <f>'ФИ-Почетна'!$C$22</f>
        <v>01.01 - 31.12</v>
      </c>
      <c r="G1" s="340"/>
    </row>
    <row r="2" spans="1:7" ht="12.75" customHeight="1">
      <c r="A2" s="182" t="s">
        <v>136</v>
      </c>
      <c r="B2" s="342" t="str">
        <f>'ФИ-Почетна'!$C$18</f>
        <v>ГД Гранит АД Скопје</v>
      </c>
      <c r="C2" s="343"/>
      <c r="D2" s="343"/>
      <c r="E2" s="181" t="s">
        <v>327</v>
      </c>
      <c r="F2" s="341">
        <f>'ФИ-Почетна'!$C$23</f>
        <v>2019</v>
      </c>
      <c r="G2" s="341"/>
    </row>
    <row r="3" spans="1:7" ht="28.5" customHeight="1">
      <c r="A3" s="338" t="s">
        <v>219</v>
      </c>
      <c r="B3" s="338"/>
      <c r="C3" s="338"/>
      <c r="D3" s="338"/>
      <c r="E3" s="338"/>
      <c r="F3" s="338"/>
      <c r="G3" s="338"/>
    </row>
    <row r="4" spans="1:7" ht="15.75" customHeight="1">
      <c r="A4" s="180"/>
      <c r="B4" s="183"/>
      <c r="C4" s="183"/>
      <c r="D4" s="183"/>
      <c r="E4" s="180"/>
      <c r="F4" s="339" t="s">
        <v>35</v>
      </c>
      <c r="G4" s="339"/>
    </row>
    <row r="5" spans="1:7" ht="30" customHeight="1">
      <c r="A5" s="336" t="s">
        <v>137</v>
      </c>
      <c r="B5" s="344" t="s">
        <v>230</v>
      </c>
      <c r="C5" s="344"/>
      <c r="D5" s="344"/>
      <c r="E5" s="344"/>
      <c r="F5" s="344" t="s">
        <v>140</v>
      </c>
      <c r="G5" s="344" t="s">
        <v>141</v>
      </c>
    </row>
    <row r="6" spans="1:7" s="185" customFormat="1" ht="27.75" customHeight="1">
      <c r="A6" s="337"/>
      <c r="B6" s="184" t="s">
        <v>231</v>
      </c>
      <c r="C6" s="184" t="s">
        <v>138</v>
      </c>
      <c r="D6" s="184" t="s">
        <v>232</v>
      </c>
      <c r="E6" s="184" t="s">
        <v>139</v>
      </c>
      <c r="F6" s="344"/>
      <c r="G6" s="344"/>
    </row>
    <row r="7" spans="1:7" ht="12.75">
      <c r="A7" s="186" t="s">
        <v>157</v>
      </c>
      <c r="B7" s="187">
        <f>Капитал!B9</f>
        <v>932367</v>
      </c>
      <c r="C7" s="187">
        <f>Капитал!C9</f>
        <v>51895</v>
      </c>
      <c r="D7" s="187">
        <f>Капитал!D9</f>
        <v>1803976</v>
      </c>
      <c r="E7" s="187">
        <f>Капитал!E9</f>
        <v>1871932</v>
      </c>
      <c r="F7" s="187">
        <f>Капитал!F9</f>
        <v>0</v>
      </c>
      <c r="G7" s="188">
        <f>Капитал!G9</f>
        <v>4660170</v>
      </c>
    </row>
    <row r="8" spans="1:7" ht="12.75">
      <c r="A8" s="189" t="s">
        <v>243</v>
      </c>
      <c r="B8" s="190">
        <f>Капитал!B10</f>
        <v>0</v>
      </c>
      <c r="C8" s="190">
        <f>Капитал!C10</f>
        <v>0</v>
      </c>
      <c r="D8" s="190">
        <f>Капитал!D10</f>
        <v>0</v>
      </c>
      <c r="E8" s="190">
        <f>Капитал!E10</f>
        <v>0</v>
      </c>
      <c r="F8" s="190">
        <f>Капитал!F10</f>
        <v>0</v>
      </c>
      <c r="G8" s="188">
        <f>Капитал!G10</f>
        <v>0</v>
      </c>
    </row>
    <row r="9" spans="1:7" ht="12.75">
      <c r="A9" s="189" t="s">
        <v>142</v>
      </c>
      <c r="B9" s="190">
        <f>Капитал!B11</f>
        <v>0</v>
      </c>
      <c r="C9" s="190">
        <f>Капитал!C11</f>
        <v>0</v>
      </c>
      <c r="D9" s="190">
        <f>Капитал!D11</f>
        <v>0</v>
      </c>
      <c r="E9" s="190">
        <f>Капитал!E11</f>
        <v>0</v>
      </c>
      <c r="F9" s="190">
        <f>Капитал!F11</f>
        <v>0</v>
      </c>
      <c r="G9" s="188">
        <f>Капитал!G11</f>
        <v>0</v>
      </c>
    </row>
    <row r="10" spans="1:7" ht="12.75">
      <c r="A10" s="189" t="s">
        <v>143</v>
      </c>
      <c r="B10" s="190">
        <f>Капитал!B12</f>
        <v>0</v>
      </c>
      <c r="C10" s="190">
        <f>Капитал!C12</f>
        <v>0</v>
      </c>
      <c r="D10" s="190">
        <f>Капитал!D12</f>
        <v>0</v>
      </c>
      <c r="E10" s="190">
        <f>Капитал!E12</f>
        <v>0</v>
      </c>
      <c r="F10" s="190">
        <f>Капитал!F12</f>
        <v>0</v>
      </c>
      <c r="G10" s="188">
        <f>Капитал!G12</f>
        <v>0</v>
      </c>
    </row>
    <row r="11" spans="1:7" ht="12.75">
      <c r="A11" s="189" t="s">
        <v>144</v>
      </c>
      <c r="B11" s="190">
        <f>Капитал!B13</f>
        <v>0</v>
      </c>
      <c r="C11" s="190">
        <f>Капитал!C13</f>
        <v>0</v>
      </c>
      <c r="D11" s="190">
        <f>Капитал!D13</f>
        <v>0</v>
      </c>
      <c r="E11" s="190">
        <f>Капитал!E13</f>
        <v>0</v>
      </c>
      <c r="F11" s="190">
        <f>Капитал!F13</f>
        <v>0</v>
      </c>
      <c r="G11" s="188">
        <f>Капитал!G13</f>
        <v>0</v>
      </c>
    </row>
    <row r="12" spans="1:7" ht="12.75">
      <c r="A12" s="189" t="s">
        <v>145</v>
      </c>
      <c r="B12" s="190">
        <f>Капитал!B14</f>
        <v>0</v>
      </c>
      <c r="C12" s="190">
        <f>Капитал!C14</f>
        <v>0</v>
      </c>
      <c r="D12" s="190">
        <f>Капитал!D14</f>
        <v>0</v>
      </c>
      <c r="E12" s="190">
        <f>Капитал!E14</f>
        <v>155757</v>
      </c>
      <c r="F12" s="190">
        <f>Капитал!F14</f>
        <v>0</v>
      </c>
      <c r="G12" s="188">
        <f>Капитал!G14</f>
        <v>155757</v>
      </c>
    </row>
    <row r="13" spans="1:7" ht="12.75">
      <c r="A13" s="189" t="s">
        <v>146</v>
      </c>
      <c r="B13" s="190">
        <f>Капитал!B15</f>
        <v>0</v>
      </c>
      <c r="C13" s="190">
        <f>Капитал!C15</f>
        <v>0</v>
      </c>
      <c r="D13" s="190">
        <f>Капитал!D15</f>
        <v>115339</v>
      </c>
      <c r="E13" s="190">
        <f>Капитал!E15</f>
        <v>-115339</v>
      </c>
      <c r="F13" s="190">
        <f>Капитал!F15</f>
        <v>0</v>
      </c>
      <c r="G13" s="188">
        <f>Капитал!G15</f>
        <v>0</v>
      </c>
    </row>
    <row r="14" spans="1:7" ht="25.5">
      <c r="A14" s="189" t="s">
        <v>233</v>
      </c>
      <c r="B14" s="190">
        <f>Капитал!B16</f>
        <v>0</v>
      </c>
      <c r="C14" s="190">
        <f>Капитал!C16</f>
        <v>0</v>
      </c>
      <c r="D14" s="190">
        <f>Капитал!D16</f>
        <v>0</v>
      </c>
      <c r="E14" s="190">
        <f>Капитал!E16</f>
        <v>-77566</v>
      </c>
      <c r="F14" s="190">
        <f>Капитал!F16</f>
        <v>0</v>
      </c>
      <c r="G14" s="188">
        <f>Капитал!G16</f>
        <v>-77566</v>
      </c>
    </row>
    <row r="15" spans="1:7" ht="25.5">
      <c r="A15" s="189" t="s">
        <v>147</v>
      </c>
      <c r="B15" s="190">
        <f>Капитал!B17</f>
        <v>0</v>
      </c>
      <c r="C15" s="190">
        <f>Капитал!C17</f>
        <v>0</v>
      </c>
      <c r="D15" s="190">
        <f>Капитал!D17</f>
        <v>0</v>
      </c>
      <c r="E15" s="190">
        <f>Капитал!E17</f>
        <v>-26000</v>
      </c>
      <c r="F15" s="190">
        <f>Капитал!F17</f>
        <v>0</v>
      </c>
      <c r="G15" s="188">
        <f>Капитал!G17</f>
        <v>-26000</v>
      </c>
    </row>
    <row r="16" spans="1:7" ht="12.75">
      <c r="A16" s="189" t="s">
        <v>242</v>
      </c>
      <c r="B16" s="190">
        <f>Капитал!B18</f>
        <v>0</v>
      </c>
      <c r="C16" s="190">
        <f>Капитал!C18</f>
        <v>0</v>
      </c>
      <c r="D16" s="190">
        <f>Капитал!D18</f>
        <v>0</v>
      </c>
      <c r="E16" s="190">
        <f>Капитал!E18</f>
        <v>0</v>
      </c>
      <c r="F16" s="190">
        <f>Капитал!F18</f>
        <v>0</v>
      </c>
      <c r="G16" s="188">
        <f>Капитал!G18</f>
        <v>0</v>
      </c>
    </row>
    <row r="17" spans="1:7" ht="12.75">
      <c r="A17" s="189" t="s">
        <v>148</v>
      </c>
      <c r="B17" s="190">
        <f>Капитал!B19</f>
        <v>0</v>
      </c>
      <c r="C17" s="190">
        <f>Капитал!C19</f>
        <v>0</v>
      </c>
      <c r="D17" s="190">
        <f>Капитал!D19</f>
        <v>0</v>
      </c>
      <c r="E17" s="190">
        <f>Капитал!E19</f>
        <v>0</v>
      </c>
      <c r="F17" s="190">
        <f>Капитал!F19</f>
        <v>0</v>
      </c>
      <c r="G17" s="188">
        <f>Капитал!G19</f>
        <v>0</v>
      </c>
    </row>
    <row r="18" spans="1:7" ht="12.75">
      <c r="A18" s="189" t="s">
        <v>149</v>
      </c>
      <c r="B18" s="190">
        <f>Капитал!B20</f>
        <v>0</v>
      </c>
      <c r="C18" s="190">
        <f>Капитал!C20</f>
        <v>0</v>
      </c>
      <c r="D18" s="190">
        <f>Капитал!D20</f>
        <v>146952</v>
      </c>
      <c r="E18" s="190">
        <f>Капитал!E20</f>
        <v>0</v>
      </c>
      <c r="F18" s="190">
        <f>Капитал!F20</f>
        <v>0</v>
      </c>
      <c r="G18" s="188">
        <f>Капитал!G20</f>
        <v>146952</v>
      </c>
    </row>
    <row r="19" spans="1:7" ht="25.5">
      <c r="A19" s="189" t="s">
        <v>150</v>
      </c>
      <c r="B19" s="190">
        <f>Капитал!B21</f>
        <v>0</v>
      </c>
      <c r="C19" s="190">
        <f>Капитал!C21</f>
        <v>0</v>
      </c>
      <c r="D19" s="190">
        <f>Капитал!D21</f>
        <v>0</v>
      </c>
      <c r="E19" s="190">
        <f>Капитал!E21</f>
        <v>0</v>
      </c>
      <c r="F19" s="190">
        <f>Капитал!F21</f>
        <v>0</v>
      </c>
      <c r="G19" s="188">
        <f>Капитал!G21</f>
        <v>0</v>
      </c>
    </row>
    <row r="20" spans="1:7" ht="25.5">
      <c r="A20" s="189" t="s">
        <v>151</v>
      </c>
      <c r="B20" s="190">
        <f>Капитал!B22</f>
        <v>0</v>
      </c>
      <c r="C20" s="190">
        <f>Капитал!C22</f>
        <v>0</v>
      </c>
      <c r="D20" s="190">
        <f>Капитал!D22</f>
        <v>0</v>
      </c>
      <c r="E20" s="190">
        <f>Капитал!E22</f>
        <v>0</v>
      </c>
      <c r="F20" s="190">
        <f>Капитал!F22</f>
        <v>0</v>
      </c>
      <c r="G20" s="188">
        <f>Капитал!G22</f>
        <v>0</v>
      </c>
    </row>
    <row r="21" spans="1:7" ht="12.75">
      <c r="A21" s="189" t="s">
        <v>140</v>
      </c>
      <c r="B21" s="190">
        <f>Капитал!B23</f>
        <v>0</v>
      </c>
      <c r="C21" s="190">
        <f>Капитал!C23</f>
        <v>0</v>
      </c>
      <c r="D21" s="190">
        <f>Капитал!D23</f>
        <v>0</v>
      </c>
      <c r="E21" s="190">
        <f>Капитал!E23</f>
        <v>0</v>
      </c>
      <c r="F21" s="190">
        <f>Капитал!F23</f>
        <v>0</v>
      </c>
      <c r="G21" s="188">
        <f>Капитал!G23</f>
        <v>0</v>
      </c>
    </row>
    <row r="22" spans="1:7" ht="12.75">
      <c r="A22" s="189" t="s">
        <v>152</v>
      </c>
      <c r="B22" s="190">
        <f>Капитал!B24</f>
        <v>0</v>
      </c>
      <c r="C22" s="190">
        <f>Капитал!C24</f>
        <v>0</v>
      </c>
      <c r="D22" s="190">
        <f>Капитал!D24</f>
        <v>0</v>
      </c>
      <c r="E22" s="190">
        <f>Капитал!E24</f>
        <v>0</v>
      </c>
      <c r="F22" s="190">
        <f>Капитал!F24</f>
        <v>0</v>
      </c>
      <c r="G22" s="188">
        <f>Капитал!G24</f>
        <v>0</v>
      </c>
    </row>
    <row r="23" spans="1:7" ht="12.75">
      <c r="A23" s="189" t="s">
        <v>153</v>
      </c>
      <c r="B23" s="190">
        <f>Капитал!B25</f>
        <v>0</v>
      </c>
      <c r="C23" s="190">
        <f>Капитал!C25</f>
        <v>0</v>
      </c>
      <c r="D23" s="190">
        <f>Капитал!D25</f>
        <v>0</v>
      </c>
      <c r="E23" s="190">
        <f>Капитал!E25</f>
        <v>0</v>
      </c>
      <c r="F23" s="190">
        <f>Капитал!F25</f>
        <v>0</v>
      </c>
      <c r="G23" s="188">
        <f>Капитал!G25</f>
        <v>0</v>
      </c>
    </row>
    <row r="24" spans="1:7" ht="12.75">
      <c r="A24" s="189" t="s">
        <v>154</v>
      </c>
      <c r="B24" s="190">
        <f>Капитал!B26</f>
        <v>0</v>
      </c>
      <c r="C24" s="190">
        <f>Капитал!C26</f>
        <v>0</v>
      </c>
      <c r="D24" s="190">
        <f>Капитал!D26</f>
        <v>0</v>
      </c>
      <c r="E24" s="190">
        <f>Капитал!E26</f>
        <v>0</v>
      </c>
      <c r="F24" s="190">
        <f>Капитал!F26</f>
        <v>0</v>
      </c>
      <c r="G24" s="188">
        <f>Капитал!G26</f>
        <v>0</v>
      </c>
    </row>
    <row r="25" spans="1:7" ht="15.75" customHeight="1" thickBot="1">
      <c r="A25" s="191" t="s">
        <v>155</v>
      </c>
      <c r="B25" s="192">
        <f>Капитал!B27</f>
        <v>0</v>
      </c>
      <c r="C25" s="192">
        <f>Капитал!C27</f>
        <v>0</v>
      </c>
      <c r="D25" s="192">
        <f>Капитал!D27</f>
        <v>0</v>
      </c>
      <c r="E25" s="192">
        <f>Капитал!E27</f>
        <v>0</v>
      </c>
      <c r="F25" s="192">
        <f>Капитал!F27</f>
        <v>0</v>
      </c>
      <c r="G25" s="188">
        <f>Капитал!G27</f>
        <v>0</v>
      </c>
    </row>
    <row r="26" spans="1:7" ht="14.25" thickBot="1" thickTop="1">
      <c r="A26" s="193" t="s">
        <v>156</v>
      </c>
      <c r="B26" s="194">
        <f>Капитал!B28</f>
        <v>932367</v>
      </c>
      <c r="C26" s="194">
        <f>Капитал!C28</f>
        <v>51895</v>
      </c>
      <c r="D26" s="194">
        <f>Капитал!D28</f>
        <v>2066267</v>
      </c>
      <c r="E26" s="194">
        <f>Капитал!E28</f>
        <v>1808784</v>
      </c>
      <c r="F26" s="194">
        <f>Капитал!F28</f>
        <v>0</v>
      </c>
      <c r="G26" s="194">
        <f>Капитал!G28</f>
        <v>4859313</v>
      </c>
    </row>
    <row r="27" spans="1:7" ht="13.5" thickTop="1">
      <c r="A27" s="189" t="s">
        <v>243</v>
      </c>
      <c r="B27" s="195">
        <f>Капитал!B29</f>
        <v>0</v>
      </c>
      <c r="C27" s="195">
        <f>Капитал!C29</f>
        <v>0</v>
      </c>
      <c r="D27" s="195">
        <f>Капитал!D29</f>
        <v>0</v>
      </c>
      <c r="E27" s="195">
        <f>Капитал!E29</f>
        <v>0</v>
      </c>
      <c r="F27" s="195">
        <f>Капитал!F29</f>
        <v>0</v>
      </c>
      <c r="G27" s="196">
        <f>Капитал!G29</f>
        <v>0</v>
      </c>
    </row>
    <row r="28" spans="1:7" ht="12.75">
      <c r="A28" s="189" t="s">
        <v>142</v>
      </c>
      <c r="B28" s="190">
        <f>Капитал!B30</f>
        <v>0</v>
      </c>
      <c r="C28" s="190">
        <f>Капитал!C30</f>
        <v>0</v>
      </c>
      <c r="D28" s="190">
        <f>Капитал!D30</f>
        <v>0</v>
      </c>
      <c r="E28" s="190">
        <f>Капитал!E30</f>
        <v>0</v>
      </c>
      <c r="F28" s="190">
        <f>Капитал!F30</f>
        <v>0</v>
      </c>
      <c r="G28" s="196">
        <f>Капитал!G30</f>
        <v>0</v>
      </c>
    </row>
    <row r="29" spans="1:7" ht="12.75">
      <c r="A29" s="189" t="s">
        <v>143</v>
      </c>
      <c r="B29" s="190">
        <f>Капитал!B31</f>
        <v>0</v>
      </c>
      <c r="C29" s="190">
        <f>Капитал!C31</f>
        <v>0</v>
      </c>
      <c r="D29" s="190">
        <f>Капитал!D31</f>
        <v>0</v>
      </c>
      <c r="E29" s="190">
        <f>Капитал!E31</f>
        <v>0</v>
      </c>
      <c r="F29" s="190">
        <f>Капитал!F31</f>
        <v>0</v>
      </c>
      <c r="G29" s="196">
        <f>Капитал!G31</f>
        <v>0</v>
      </c>
    </row>
    <row r="30" spans="1:7" ht="12.75">
      <c r="A30" s="189" t="s">
        <v>144</v>
      </c>
      <c r="B30" s="190">
        <f>Капитал!B32</f>
        <v>0</v>
      </c>
      <c r="C30" s="190">
        <f>Капитал!C32</f>
        <v>0</v>
      </c>
      <c r="D30" s="190">
        <f>Капитал!D32</f>
        <v>0</v>
      </c>
      <c r="E30" s="190">
        <f>Капитал!E32</f>
        <v>0</v>
      </c>
      <c r="F30" s="190">
        <f>Капитал!F32</f>
        <v>0</v>
      </c>
      <c r="G30" s="196">
        <f>Капитал!G32</f>
        <v>0</v>
      </c>
    </row>
    <row r="31" spans="1:7" ht="12.75">
      <c r="A31" s="189" t="s">
        <v>145</v>
      </c>
      <c r="B31" s="190">
        <f>Капитал!B33</f>
        <v>0</v>
      </c>
      <c r="C31" s="190">
        <f>Капитал!C33</f>
        <v>0</v>
      </c>
      <c r="D31" s="190">
        <f>Капитал!D33</f>
        <v>0</v>
      </c>
      <c r="E31" s="190">
        <f>Капитал!E33</f>
        <v>191319</v>
      </c>
      <c r="F31" s="190">
        <f>Капитал!F33</f>
        <v>0</v>
      </c>
      <c r="G31" s="196">
        <f>Капитал!G33</f>
        <v>191319</v>
      </c>
    </row>
    <row r="32" spans="1:7" ht="12.75">
      <c r="A32" s="189" t="s">
        <v>146</v>
      </c>
      <c r="B32" s="190">
        <f>Капитал!B34</f>
        <v>0</v>
      </c>
      <c r="C32" s="190">
        <f>Капитал!C34</f>
        <v>0</v>
      </c>
      <c r="D32" s="190">
        <f>Капитал!D34</f>
        <v>129757</v>
      </c>
      <c r="E32" s="190">
        <f>Капитал!E34</f>
        <v>-129757</v>
      </c>
      <c r="F32" s="190">
        <f>Капитал!F34</f>
        <v>0</v>
      </c>
      <c r="G32" s="196">
        <f>Капитал!G34</f>
        <v>0</v>
      </c>
    </row>
    <row r="33" spans="1:7" ht="25.5">
      <c r="A33" s="189" t="s">
        <v>233</v>
      </c>
      <c r="B33" s="190">
        <f>Капитал!B35</f>
        <v>0</v>
      </c>
      <c r="C33" s="190">
        <f>Капитал!C35</f>
        <v>0</v>
      </c>
      <c r="D33" s="190">
        <f>Капитал!D35</f>
        <v>0</v>
      </c>
      <c r="E33" s="190">
        <f>Капитал!E35</f>
        <v>-83107</v>
      </c>
      <c r="F33" s="190">
        <f>Капитал!F35</f>
        <v>0</v>
      </c>
      <c r="G33" s="196">
        <f>Капитал!G35</f>
        <v>-83107</v>
      </c>
    </row>
    <row r="34" spans="1:7" ht="25.5">
      <c r="A34" s="189" t="s">
        <v>147</v>
      </c>
      <c r="B34" s="190">
        <f>Капитал!B36</f>
        <v>0</v>
      </c>
      <c r="C34" s="190">
        <f>Капитал!C36</f>
        <v>0</v>
      </c>
      <c r="D34" s="190">
        <f>Капитал!D36</f>
        <v>0</v>
      </c>
      <c r="E34" s="190">
        <f>Капитал!E36</f>
        <v>-26000</v>
      </c>
      <c r="F34" s="190">
        <f>Капитал!F36</f>
        <v>0</v>
      </c>
      <c r="G34" s="196">
        <f>Капитал!G36</f>
        <v>-26000</v>
      </c>
    </row>
    <row r="35" spans="1:7" ht="12.75">
      <c r="A35" s="189" t="s">
        <v>242</v>
      </c>
      <c r="B35" s="190">
        <f>Капитал!B37</f>
        <v>0</v>
      </c>
      <c r="C35" s="190">
        <f>Капитал!C37</f>
        <v>0</v>
      </c>
      <c r="D35" s="190">
        <f>Капитал!D37</f>
        <v>0</v>
      </c>
      <c r="E35" s="190">
        <f>Капитал!E37</f>
        <v>0</v>
      </c>
      <c r="F35" s="190">
        <f>Капитал!F37</f>
        <v>0</v>
      </c>
      <c r="G35" s="196">
        <f>Капитал!G37</f>
        <v>0</v>
      </c>
    </row>
    <row r="36" spans="1:7" ht="12.75">
      <c r="A36" s="189" t="s">
        <v>148</v>
      </c>
      <c r="B36" s="190">
        <f>Капитал!B38</f>
        <v>0</v>
      </c>
      <c r="C36" s="190">
        <f>Капитал!C38</f>
        <v>0</v>
      </c>
      <c r="D36" s="190">
        <f>Капитал!D38</f>
        <v>0</v>
      </c>
      <c r="E36" s="190">
        <f>Капитал!E38</f>
        <v>0</v>
      </c>
      <c r="F36" s="190">
        <f>Капитал!F38</f>
        <v>0</v>
      </c>
      <c r="G36" s="196">
        <f>Капитал!G38</f>
        <v>0</v>
      </c>
    </row>
    <row r="37" spans="1:7" ht="12.75">
      <c r="A37" s="189" t="s">
        <v>149</v>
      </c>
      <c r="B37" s="190">
        <f>Капитал!B39</f>
        <v>0</v>
      </c>
      <c r="C37" s="190">
        <f>Капитал!C39</f>
        <v>0</v>
      </c>
      <c r="D37" s="190">
        <f>Капитал!D39</f>
        <v>181693</v>
      </c>
      <c r="E37" s="190">
        <f>Капитал!E39</f>
        <v>0</v>
      </c>
      <c r="F37" s="190">
        <f>Капитал!F39</f>
        <v>0</v>
      </c>
      <c r="G37" s="196">
        <f>Капитал!G39</f>
        <v>181693</v>
      </c>
    </row>
    <row r="38" spans="1:7" ht="25.5">
      <c r="A38" s="189" t="s">
        <v>150</v>
      </c>
      <c r="B38" s="190">
        <f>Капитал!B40</f>
        <v>0</v>
      </c>
      <c r="C38" s="190">
        <f>Капитал!C40</f>
        <v>0</v>
      </c>
      <c r="D38" s="190">
        <f>Капитал!D40</f>
        <v>0</v>
      </c>
      <c r="E38" s="190">
        <f>Капитал!E40</f>
        <v>0</v>
      </c>
      <c r="F38" s="190">
        <f>Капитал!F40</f>
        <v>0</v>
      </c>
      <c r="G38" s="196">
        <f>Капитал!G40</f>
        <v>0</v>
      </c>
    </row>
    <row r="39" spans="1:7" ht="25.5">
      <c r="A39" s="189" t="s">
        <v>151</v>
      </c>
      <c r="B39" s="190">
        <f>Капитал!B41</f>
        <v>0</v>
      </c>
      <c r="C39" s="190">
        <f>Капитал!C41</f>
        <v>0</v>
      </c>
      <c r="D39" s="190">
        <f>Капитал!D41</f>
        <v>0</v>
      </c>
      <c r="E39" s="190">
        <f>Капитал!E41</f>
        <v>0</v>
      </c>
      <c r="F39" s="190">
        <f>Капитал!F41</f>
        <v>0</v>
      </c>
      <c r="G39" s="196">
        <f>Капитал!G41</f>
        <v>0</v>
      </c>
    </row>
    <row r="40" spans="1:7" ht="12.75">
      <c r="A40" s="189" t="s">
        <v>140</v>
      </c>
      <c r="B40" s="190">
        <f>Капитал!B42</f>
        <v>0</v>
      </c>
      <c r="C40" s="190">
        <f>Капитал!C42</f>
        <v>0</v>
      </c>
      <c r="D40" s="190">
        <f>Капитал!D42</f>
        <v>0</v>
      </c>
      <c r="E40" s="190">
        <f>Капитал!E42</f>
        <v>0</v>
      </c>
      <c r="F40" s="190">
        <f>Капитал!F42</f>
        <v>0</v>
      </c>
      <c r="G40" s="196">
        <f>Капитал!G42</f>
        <v>0</v>
      </c>
    </row>
    <row r="41" spans="1:7" ht="12.75">
      <c r="A41" s="189" t="s">
        <v>152</v>
      </c>
      <c r="B41" s="190">
        <f>Капитал!B43</f>
        <v>0</v>
      </c>
      <c r="C41" s="190">
        <f>Капитал!C43</f>
        <v>0</v>
      </c>
      <c r="D41" s="190">
        <f>Капитал!D43</f>
        <v>0</v>
      </c>
      <c r="E41" s="190">
        <f>Капитал!E43</f>
        <v>0</v>
      </c>
      <c r="F41" s="190">
        <f>Капитал!F43</f>
        <v>0</v>
      </c>
      <c r="G41" s="196">
        <f>Капитал!G43</f>
        <v>0</v>
      </c>
    </row>
    <row r="42" spans="1:7" ht="12.75">
      <c r="A42" s="189" t="s">
        <v>153</v>
      </c>
      <c r="B42" s="190">
        <f>Капитал!B44</f>
        <v>0</v>
      </c>
      <c r="C42" s="190">
        <f>Капитал!C44</f>
        <v>0</v>
      </c>
      <c r="D42" s="190">
        <f>Капитал!D44</f>
        <v>0</v>
      </c>
      <c r="E42" s="190">
        <f>Капитал!E44</f>
        <v>0</v>
      </c>
      <c r="F42" s="190">
        <f>Капитал!F44</f>
        <v>0</v>
      </c>
      <c r="G42" s="196">
        <f>Капитал!G44</f>
        <v>0</v>
      </c>
    </row>
    <row r="43" spans="1:7" ht="12.75">
      <c r="A43" s="189" t="s">
        <v>154</v>
      </c>
      <c r="B43" s="190">
        <f>Капитал!B45</f>
        <v>0</v>
      </c>
      <c r="C43" s="190">
        <f>Капитал!C45</f>
        <v>0</v>
      </c>
      <c r="D43" s="190">
        <f>Капитал!D45</f>
        <v>0</v>
      </c>
      <c r="E43" s="190">
        <f>Капитал!E45</f>
        <v>0</v>
      </c>
      <c r="F43" s="190">
        <f>Капитал!F45</f>
        <v>0</v>
      </c>
      <c r="G43" s="196">
        <f>Капитал!G45</f>
        <v>0</v>
      </c>
    </row>
    <row r="44" spans="1:7" ht="15.75" customHeight="1" thickBot="1">
      <c r="A44" s="191" t="s">
        <v>155</v>
      </c>
      <c r="B44" s="192">
        <f>Капитал!B46</f>
        <v>0</v>
      </c>
      <c r="C44" s="192">
        <f>Капитал!C46</f>
        <v>0</v>
      </c>
      <c r="D44" s="192">
        <f>Капитал!D46</f>
        <v>0</v>
      </c>
      <c r="E44" s="192">
        <f>Капитал!E46</f>
        <v>0</v>
      </c>
      <c r="F44" s="192">
        <f>Капитал!F46</f>
        <v>0</v>
      </c>
      <c r="G44" s="196">
        <f>Капитал!G46</f>
        <v>0</v>
      </c>
    </row>
    <row r="45" spans="1:7" ht="14.25" thickBot="1" thickTop="1">
      <c r="A45" s="193" t="s">
        <v>158</v>
      </c>
      <c r="B45" s="194">
        <f>Капитал!B47</f>
        <v>932367</v>
      </c>
      <c r="C45" s="194">
        <f>Капитал!C47</f>
        <v>51895</v>
      </c>
      <c r="D45" s="194">
        <f>Капитал!D47</f>
        <v>2377717</v>
      </c>
      <c r="E45" s="194">
        <f>Капитал!E47</f>
        <v>1761239</v>
      </c>
      <c r="F45" s="194">
        <f>Капитал!F47</f>
        <v>0</v>
      </c>
      <c r="G45" s="194">
        <f>Капитал!G47</f>
        <v>5123218</v>
      </c>
    </row>
    <row r="46" spans="1:7" ht="13.5" thickTop="1">
      <c r="A46" s="180"/>
      <c r="B46" s="180"/>
      <c r="C46" s="180"/>
      <c r="D46" s="180"/>
      <c r="E46" s="180"/>
      <c r="F46" s="180"/>
      <c r="G46" s="180"/>
    </row>
    <row r="47" spans="1:7" ht="12.75">
      <c r="A47" s="180"/>
      <c r="B47" s="180"/>
      <c r="C47" s="180"/>
      <c r="D47" s="180"/>
      <c r="E47" s="180"/>
      <c r="F47" s="180"/>
      <c r="G47" s="180"/>
    </row>
    <row r="48" spans="1:7" ht="12.75">
      <c r="A48" s="180"/>
      <c r="B48" s="180"/>
      <c r="C48" s="180"/>
      <c r="D48" s="180"/>
      <c r="E48" s="180"/>
      <c r="F48" s="180"/>
      <c r="G48" s="180"/>
    </row>
  </sheetData>
  <sheetProtection password="B44F" sheet="1" objects="1" scenarios="1" selectLockedCells="1"/>
  <mergeCells count="9">
    <mergeCell ref="A5:A6"/>
    <mergeCell ref="A3:G3"/>
    <mergeCell ref="F4:G4"/>
    <mergeCell ref="F1:G1"/>
    <mergeCell ref="F2:G2"/>
    <mergeCell ref="B2:D2"/>
    <mergeCell ref="B5:E5"/>
    <mergeCell ref="F5:F6"/>
    <mergeCell ref="G5:G6"/>
  </mergeCells>
  <printOptions/>
  <pageMargins left="0.2" right="0.19" top="0.2" bottom="0.26" header="0.17" footer="0.1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Marija</cp:lastModifiedBy>
  <cp:lastPrinted>2020-03-13T10:21:38Z</cp:lastPrinted>
  <dcterms:created xsi:type="dcterms:W3CDTF">2008-02-12T15:15:13Z</dcterms:created>
  <dcterms:modified xsi:type="dcterms:W3CDTF">2020-04-09T12:00:38Z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