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arija Sekeroska Backup 02.12.2016\partition G\New Volume\UO USB\uo i no\UO\UO 2019\61- седница\"/>
    </mc:Choice>
  </mc:AlternateContent>
  <xr:revisionPtr revIDLastSave="0" documentId="8_{7339303C-99CB-46D7-9F87-254BB4AE8E27}" xr6:coauthVersionLast="43" xr6:coauthVersionMax="43" xr10:uidLastSave="{00000000-0000-0000-0000-000000000000}"/>
  <bookViews>
    <workbookView xWindow="-120" yWindow="-120" windowWidth="24240" windowHeight="13140" tabRatio="848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22" l="1"/>
  <c r="B29" i="7"/>
  <c r="C39" i="7"/>
  <c r="C48" i="7"/>
  <c r="E9" i="12"/>
  <c r="E16" i="12"/>
  <c r="E15" i="12"/>
  <c r="C29" i="7" l="1"/>
  <c r="C9" i="7"/>
  <c r="C47" i="7" l="1"/>
  <c r="C49" i="7" s="1"/>
  <c r="D37" i="22" l="1"/>
  <c r="D33" i="22"/>
  <c r="D20" i="22"/>
  <c r="D13" i="22"/>
  <c r="D12" i="22" s="1"/>
  <c r="D11" i="22" s="1"/>
  <c r="C51" i="25"/>
  <c r="C39" i="25"/>
  <c r="C38" i="25"/>
  <c r="C43" i="25"/>
  <c r="C27" i="25"/>
  <c r="C23" i="25"/>
  <c r="C19" i="25" s="1"/>
  <c r="C13" i="25"/>
  <c r="B9" i="7"/>
  <c r="B39" i="7"/>
  <c r="C37" i="22"/>
  <c r="C33" i="22"/>
  <c r="C20" i="22"/>
  <c r="C13" i="22"/>
  <c r="C12" i="22" s="1"/>
  <c r="C11" i="22" s="1"/>
  <c r="B51" i="25"/>
  <c r="B43" i="25"/>
  <c r="B39" i="25"/>
  <c r="B38" i="25"/>
  <c r="B27" i="25"/>
  <c r="B25" i="25"/>
  <c r="B19" i="25"/>
  <c r="B17" i="25"/>
  <c r="B15" i="25"/>
  <c r="B13" i="25"/>
  <c r="B11" i="25" l="1"/>
  <c r="B34" i="25" s="1"/>
  <c r="D32" i="22"/>
  <c r="C32" i="22"/>
  <c r="C41" i="22" s="1"/>
  <c r="C43" i="22" s="1"/>
  <c r="C45" i="22" s="1"/>
  <c r="C47" i="22" s="1"/>
  <c r="E14" i="12" s="1"/>
  <c r="D41" i="22"/>
  <c r="D43" i="22" s="1"/>
  <c r="D45" i="22" s="1"/>
  <c r="D49" i="22" s="1"/>
  <c r="C42" i="25"/>
  <c r="C37" i="25"/>
  <c r="C11" i="25"/>
  <c r="C34" i="25" s="1"/>
  <c r="B42" i="25"/>
  <c r="B37" i="25"/>
  <c r="B49" i="7"/>
  <c r="C49" i="22"/>
  <c r="B9" i="12"/>
  <c r="E35" i="12"/>
  <c r="E34" i="12"/>
  <c r="B56" i="25" l="1"/>
  <c r="C56" i="25"/>
  <c r="D47" i="22"/>
  <c r="E33" i="12" s="1"/>
  <c r="E13" i="22"/>
  <c r="E13" i="20" s="1"/>
  <c r="D16" i="20"/>
  <c r="C20" i="20"/>
  <c r="D44" i="25"/>
  <c r="D41" i="24" s="1"/>
  <c r="C36" i="24"/>
  <c r="D38" i="25"/>
  <c r="D35" i="24" s="1"/>
  <c r="C37" i="24"/>
  <c r="D30" i="25"/>
  <c r="D27" i="24" s="1"/>
  <c r="C22" i="24"/>
  <c r="D17" i="25"/>
  <c r="D14" i="24" s="1"/>
  <c r="C12" i="24"/>
  <c r="B22" i="24"/>
  <c r="B12" i="24"/>
  <c r="B34" i="24"/>
  <c r="C28" i="6"/>
  <c r="D16" i="24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C14" i="20"/>
  <c r="D14" i="20"/>
  <c r="C15" i="20"/>
  <c r="D15" i="20"/>
  <c r="E15" i="20"/>
  <c r="C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3" i="24"/>
  <c r="C13" i="24"/>
  <c r="B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3" i="24"/>
  <c r="C23" i="24"/>
  <c r="B25" i="24"/>
  <c r="C25" i="24"/>
  <c r="B26" i="24"/>
  <c r="C26" i="24"/>
  <c r="B27" i="24"/>
  <c r="B28" i="24"/>
  <c r="C28" i="24"/>
  <c r="B29" i="24"/>
  <c r="C29" i="24"/>
  <c r="B30" i="24"/>
  <c r="C30" i="24"/>
  <c r="B32" i="24"/>
  <c r="C32" i="24"/>
  <c r="B35" i="24"/>
  <c r="C35" i="24"/>
  <c r="B36" i="24"/>
  <c r="B37" i="24"/>
  <c r="B38" i="24"/>
  <c r="C38" i="24"/>
  <c r="B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49" i="24"/>
  <c r="C48" i="24"/>
  <c r="D50" i="25"/>
  <c r="D47" i="24" s="1"/>
  <c r="D46" i="24"/>
  <c r="D48" i="25"/>
  <c r="D45" i="24" s="1"/>
  <c r="D44" i="24"/>
  <c r="D46" i="25"/>
  <c r="D43" i="24" s="1"/>
  <c r="D42" i="24"/>
  <c r="D41" i="25"/>
  <c r="D38" i="24" s="1"/>
  <c r="D40" i="25"/>
  <c r="D37" i="24" s="1"/>
  <c r="C34" i="24"/>
  <c r="D35" i="25"/>
  <c r="D32" i="24" s="1"/>
  <c r="D30" i="24"/>
  <c r="D32" i="25"/>
  <c r="D29" i="24" s="1"/>
  <c r="D31" i="25"/>
  <c r="D28" i="24" s="1"/>
  <c r="D29" i="25"/>
  <c r="D26" i="24" s="1"/>
  <c r="D28" i="25"/>
  <c r="D25" i="24" s="1"/>
  <c r="B24" i="24"/>
  <c r="D26" i="25"/>
  <c r="D23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6" i="25"/>
  <c r="D13" i="24" s="1"/>
  <c r="D14" i="25"/>
  <c r="D11" i="24" s="1"/>
  <c r="C10" i="24"/>
  <c r="D12" i="25"/>
  <c r="D9" i="24" s="1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2"/>
  <c r="E38" i="20" s="1"/>
  <c r="D37" i="20"/>
  <c r="E36" i="22"/>
  <c r="E36" i="20" s="1"/>
  <c r="E35" i="22"/>
  <c r="E35" i="20" s="1"/>
  <c r="E34" i="20"/>
  <c r="D33" i="20"/>
  <c r="E31" i="20"/>
  <c r="E30" i="20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E20" i="22"/>
  <c r="E20" i="20" s="1"/>
  <c r="E19" i="20"/>
  <c r="E18" i="22"/>
  <c r="E18" i="20" s="1"/>
  <c r="E17" i="22"/>
  <c r="E17" i="20" s="1"/>
  <c r="E14" i="22"/>
  <c r="E14" i="20" s="1"/>
  <c r="C12" i="20"/>
  <c r="B28" i="6"/>
  <c r="B28" i="12"/>
  <c r="B26" i="13" s="1"/>
  <c r="D41" i="7"/>
  <c r="D40" i="6" s="1"/>
  <c r="D41" i="6"/>
  <c r="D43" i="7"/>
  <c r="D42" i="6" s="1"/>
  <c r="D44" i="7"/>
  <c r="D43" i="6" s="1"/>
  <c r="D45" i="7"/>
  <c r="D44" i="6" s="1"/>
  <c r="D46" i="7"/>
  <c r="D45" i="6" s="1"/>
  <c r="D47" i="6"/>
  <c r="D40" i="7"/>
  <c r="D39" i="6" s="1"/>
  <c r="D30" i="7"/>
  <c r="D29" i="6" s="1"/>
  <c r="D32" i="7"/>
  <c r="D31" i="6" s="1"/>
  <c r="D33" i="7"/>
  <c r="D32" i="6" s="1"/>
  <c r="D33" i="6"/>
  <c r="D35" i="7"/>
  <c r="D34" i="6" s="1"/>
  <c r="D35" i="6"/>
  <c r="D37" i="7"/>
  <c r="D36" i="6" s="1"/>
  <c r="D38" i="7"/>
  <c r="D37" i="6" s="1"/>
  <c r="D11" i="6"/>
  <c r="D12" i="6"/>
  <c r="D14" i="7"/>
  <c r="D13" i="6" s="1"/>
  <c r="D14" i="6"/>
  <c r="D15" i="6"/>
  <c r="D17" i="7"/>
  <c r="D16" i="6" s="1"/>
  <c r="D17" i="6"/>
  <c r="D18" i="6"/>
  <c r="D19" i="6"/>
  <c r="D21" i="7"/>
  <c r="D20" i="6" s="1"/>
  <c r="D21" i="6"/>
  <c r="D22" i="6"/>
  <c r="D24" i="7"/>
  <c r="D23" i="6" s="1"/>
  <c r="D25" i="7"/>
  <c r="D24" i="6" s="1"/>
  <c r="D26" i="7"/>
  <c r="D25" i="6" s="1"/>
  <c r="D27" i="7"/>
  <c r="D28" i="7"/>
  <c r="D27" i="6" s="1"/>
  <c r="D9" i="6"/>
  <c r="B3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9" i="13" s="1"/>
  <c r="G12" i="12"/>
  <c r="G13" i="12"/>
  <c r="G11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26" i="13" s="1"/>
  <c r="D28" i="12"/>
  <c r="D26" i="13" s="1"/>
  <c r="F28" i="12"/>
  <c r="F47" i="12" s="1"/>
  <c r="F45" i="13" s="1"/>
  <c r="G29" i="12"/>
  <c r="G27" i="13" s="1"/>
  <c r="G30" i="12"/>
  <c r="G28" i="13" s="1"/>
  <c r="G31" i="12"/>
  <c r="G29" i="13" s="1"/>
  <c r="G32" i="12"/>
  <c r="G30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8" i="6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D26" i="6"/>
  <c r="B27" i="6"/>
  <c r="C27" i="6"/>
  <c r="B29" i="6"/>
  <c r="C29" i="6"/>
  <c r="B30" i="6"/>
  <c r="C30" i="6"/>
  <c r="D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B47" i="12"/>
  <c r="B45" i="13" s="1"/>
  <c r="D29" i="7"/>
  <c r="D28" i="6" s="1"/>
  <c r="D39" i="7"/>
  <c r="D38" i="6" s="1"/>
  <c r="D46" i="6"/>
  <c r="B40" i="24"/>
  <c r="D48" i="6"/>
  <c r="D8" i="6"/>
  <c r="C8" i="6" l="1"/>
  <c r="D12" i="20"/>
  <c r="E16" i="22"/>
  <c r="E16" i="20" s="1"/>
  <c r="D13" i="20"/>
  <c r="E12" i="22"/>
  <c r="E12" i="20" s="1"/>
  <c r="E37" i="22"/>
  <c r="E37" i="20" s="1"/>
  <c r="E33" i="20"/>
  <c r="E32" i="22"/>
  <c r="E32" i="20" s="1"/>
  <c r="C11" i="20"/>
  <c r="C37" i="20"/>
  <c r="C41" i="24"/>
  <c r="D43" i="25"/>
  <c r="D40" i="24" s="1"/>
  <c r="D39" i="25"/>
  <c r="D36" i="24" s="1"/>
  <c r="C24" i="24"/>
  <c r="C27" i="24"/>
  <c r="C14" i="24"/>
  <c r="D27" i="25"/>
  <c r="D24" i="24" s="1"/>
  <c r="D25" i="25"/>
  <c r="D22" i="24" s="1"/>
  <c r="D15" i="25"/>
  <c r="D12" i="24" s="1"/>
  <c r="D37" i="25"/>
  <c r="D34" i="24" s="1"/>
  <c r="B48" i="24"/>
  <c r="B16" i="24"/>
  <c r="F26" i="13"/>
  <c r="D20" i="20"/>
  <c r="D42" i="25"/>
  <c r="D39" i="24" s="1"/>
  <c r="D47" i="12"/>
  <c r="D45" i="13" s="1"/>
  <c r="G10" i="13"/>
  <c r="C33" i="20"/>
  <c r="D51" i="25"/>
  <c r="D48" i="24" s="1"/>
  <c r="C46" i="6" l="1"/>
  <c r="C48" i="6"/>
  <c r="D32" i="20"/>
  <c r="E11" i="22"/>
  <c r="E11" i="20" s="1"/>
  <c r="D11" i="20"/>
  <c r="C40" i="24"/>
  <c r="B10" i="24"/>
  <c r="D13" i="25"/>
  <c r="D10" i="24" s="1"/>
  <c r="D11" i="25"/>
  <c r="D8" i="24" s="1"/>
  <c r="B8" i="24"/>
  <c r="C8" i="24"/>
  <c r="C31" i="24"/>
  <c r="B39" i="24"/>
  <c r="B53" i="24"/>
  <c r="C32" i="20"/>
  <c r="C39" i="24"/>
  <c r="B46" i="6"/>
  <c r="B48" i="6"/>
  <c r="B31" i="24"/>
  <c r="D34" i="25"/>
  <c r="D31" i="24" s="1"/>
  <c r="E12" i="13" l="1"/>
  <c r="G14" i="12"/>
  <c r="E28" i="12"/>
  <c r="E26" i="13" s="1"/>
  <c r="D41" i="20"/>
  <c r="C41" i="20"/>
  <c r="E41" i="22"/>
  <c r="E41" i="20" s="1"/>
  <c r="D43" i="20"/>
  <c r="E43" i="22"/>
  <c r="E43" i="20" s="1"/>
  <c r="C53" i="24"/>
  <c r="D56" i="25"/>
  <c r="D53" i="24" s="1"/>
  <c r="G12" i="13" l="1"/>
  <c r="G28" i="12"/>
  <c r="G26" i="13" s="1"/>
  <c r="C43" i="20"/>
  <c r="D45" i="20"/>
  <c r="D47" i="20"/>
  <c r="D49" i="20" l="1"/>
  <c r="C45" i="20"/>
  <c r="E45" i="22"/>
  <c r="E45" i="20" s="1"/>
  <c r="G33" i="12" l="1"/>
  <c r="E31" i="13"/>
  <c r="E47" i="12"/>
  <c r="E45" i="13" s="1"/>
  <c r="E49" i="20"/>
  <c r="C49" i="20"/>
  <c r="E47" i="22"/>
  <c r="E47" i="20" s="1"/>
  <c r="C47" i="20"/>
  <c r="G31" i="13" l="1"/>
  <c r="G47" i="12"/>
  <c r="G45" i="13" s="1"/>
</calcChain>
</file>

<file path=xl/sharedStrings.xml><?xml version="1.0" encoding="utf-8"?>
<sst xmlns="http://schemas.openxmlformats.org/spreadsheetml/2006/main" count="474" uniqueCount="380">
  <si>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</si>
  <si>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</si>
  <si>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</si>
  <si>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</si>
  <si>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</si>
  <si>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</si>
  <si>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</si>
  <si>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</si>
  <si>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</si>
  <si>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</si>
  <si>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</si>
  <si>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</si>
  <si>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</si>
  <si>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</si>
  <si>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</si>
  <si>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</si>
  <si>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</si>
  <si>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</si>
  <si>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</si>
  <si>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</si>
  <si>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</si>
  <si>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</si>
  <si>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</si>
  <si>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</si>
  <si>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</si>
  <si>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</si>
  <si>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</si>
  <si>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</si>
  <si>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</si>
  <si>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</si>
  <si>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</si>
  <si>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</si>
  <si>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</si>
  <si>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</si>
  <si>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</si>
  <si>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</si>
  <si>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</si>
  <si>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</si>
  <si>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</si>
  <si>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</si>
  <si>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</si>
  <si>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</si>
  <si>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</si>
  <si>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</si>
  <si>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</si>
  <si>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</si>
  <si>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</si>
  <si>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</si>
  <si>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</si>
  <si>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</si>
  <si>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</si>
  <si>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</si>
  <si>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</si>
  <si>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</si>
  <si>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</si>
  <si>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</si>
  <si>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</si>
  <si>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</si>
  <si>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</si>
  <si>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</si>
  <si>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</si>
  <si>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</si>
  <si>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</si>
  <si>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</si>
  <si>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</si>
  <si>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</si>
  <si>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</si>
  <si>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</si>
  <si>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</si>
  <si>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</si>
  <si>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</si>
  <si>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</si>
  <si>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</si>
  <si>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</si>
  <si>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</si>
  <si>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</si>
  <si>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</si>
  <si>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</si>
  <si>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</si>
  <si>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</si>
  <si>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</si>
  <si>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</si>
  <si>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</si>
  <si>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</si>
  <si>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</si>
  <si>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</si>
  <si>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</si>
  <si>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</si>
  <si>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</si>
  <si>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</si>
  <si>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</si>
  <si>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</si>
  <si>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</si>
  <si>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</si>
  <si>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</si>
  <si>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</si>
  <si>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</si>
  <si>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</si>
  <si>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</si>
  <si>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</si>
  <si>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</si>
  <si>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</si>
  <si>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</si>
  <si>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</si>
  <si>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</si>
  <si>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</si>
  <si>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</si>
  <si>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</si>
  <si>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</si>
  <si>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</si>
  <si>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</si>
  <si>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</si>
  <si>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</si>
  <si>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</si>
  <si>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</si>
  <si>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</si>
  <si>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</si>
  <si>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</si>
  <si>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</si>
  <si>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</si>
  <si>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</si>
  <si>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</si>
  <si>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</si>
  <si>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</si>
  <si>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</si>
  <si>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</si>
  <si>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</si>
  <si>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</si>
  <si>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</si>
  <si>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</si>
  <si>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</si>
  <si>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</si>
  <si>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</si>
  <si>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</si>
  <si>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</si>
  <si>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</si>
  <si>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</si>
  <si>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</si>
  <si>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</si>
  <si>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</si>
  <si>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</si>
  <si>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</si>
  <si>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</si>
  <si>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</si>
  <si>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</si>
  <si>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</si>
  <si>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</si>
  <si>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</si>
  <si>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</si>
  <si>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</si>
  <si>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</si>
  <si>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</si>
  <si>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</si>
  <si>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</si>
  <si>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</si>
  <si>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</si>
  <si>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</si>
  <si>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</si>
  <si>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</si>
  <si>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</si>
  <si>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</si>
  <si>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</si>
  <si>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</si>
  <si>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</si>
  <si>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</si>
  <si>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</si>
  <si>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</si>
  <si>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</si>
  <si>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</si>
  <si>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</si>
  <si>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</si>
  <si>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</si>
  <si>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</si>
  <si>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</si>
  <si>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</si>
  <si>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</si>
  <si>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</si>
  <si>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</si>
  <si>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</si>
  <si>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</si>
  <si>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</si>
  <si>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</si>
  <si>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</si>
  <si>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</si>
  <si>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</si>
  <si>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</si>
  <si>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</si>
  <si>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</si>
  <si>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</si>
  <si>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</si>
  <si>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</si>
  <si>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</si>
  <si>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</si>
  <si>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</si>
  <si>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</si>
  <si>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</si>
  <si>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</si>
  <si>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</si>
  <si>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</si>
  <si>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</si>
  <si>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</si>
  <si>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</si>
  <si>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</si>
  <si>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</si>
  <si>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</si>
  <si>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</si>
  <si>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</si>
  <si>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</si>
  <si>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</si>
  <si>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</si>
  <si>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</si>
  <si>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</si>
  <si>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</si>
  <si>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</si>
  <si>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</si>
  <si>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</si>
  <si>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</si>
  <si>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</si>
  <si>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</si>
  <si>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</si>
  <si>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</si>
  <si>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</si>
  <si>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</si>
  <si>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</si>
  <si>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</si>
  <si>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</si>
  <si>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</si>
  <si>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</si>
  <si>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</si>
  <si>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</si>
  <si>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</si>
  <si>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</si>
  <si>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</si>
  <si>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</si>
  <si>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</si>
  <si>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</si>
  <si>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</si>
  <si>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</si>
  <si>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</si>
  <si>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</si>
  <si>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</si>
  <si>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</si>
  <si>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</si>
  <si>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</si>
  <si>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</si>
  <si>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</si>
  <si>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</si>
  <si>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</si>
  <si>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</si>
  <si>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</si>
  <si>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</si>
  <si>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</si>
  <si>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</si>
  <si>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</si>
  <si>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</si>
  <si>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</si>
  <si>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</si>
  <si>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</si>
  <si>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</si>
  <si>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</si>
  <si>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</si>
  <si>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</si>
  <si>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</si>
  <si>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</si>
  <si>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</si>
  <si>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</si>
  <si>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</si>
  <si>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</si>
  <si>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</si>
  <si>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</si>
  <si>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</si>
  <si>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</si>
  <si>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</si>
  <si>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</si>
  <si>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</si>
  <si>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</si>
  <si>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</si>
  <si>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</si>
  <si>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</si>
  <si>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</si>
  <si>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</si>
  <si>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</si>
  <si>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</si>
  <si>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</si>
  <si>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</si>
  <si>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</si>
  <si>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</si>
  <si>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</si>
  <si>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</si>
  <si>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</si>
  <si>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</si>
  <si>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</si>
  <si>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</si>
  <si>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</si>
  <si>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</si>
  <si>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</si>
  <si>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</si>
  <si>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</si>
  <si>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</si>
  <si>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</si>
  <si>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</si>
  <si>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</si>
  <si>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</si>
  <si>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</si>
  <si>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</si>
  <si>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</si>
  <si>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</si>
  <si>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</si>
  <si>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</si>
  <si>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</si>
  <si>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</si>
  <si>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</si>
  <si>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</si>
  <si>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</si>
  <si>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</si>
  <si>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</si>
  <si>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</si>
  <si>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</si>
  <si>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</si>
  <si>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</si>
  <si>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</si>
  <si>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</si>
  <si>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</si>
  <si>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</si>
  <si>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</si>
  <si>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</si>
  <si>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</si>
  <si>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</si>
  <si>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</si>
  <si>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</si>
  <si>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</si>
  <si>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</si>
  <si>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</si>
  <si>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</si>
  <si>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</si>
  <si>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</si>
  <si>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</si>
  <si>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</si>
  <si>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</si>
  <si>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</si>
  <si>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</si>
  <si>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</si>
  <si>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</si>
  <si>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</si>
  <si>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</si>
  <si>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</si>
  <si>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</si>
  <si>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</si>
  <si>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</si>
  <si>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</si>
  <si>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</si>
  <si>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</si>
  <si>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</si>
  <si>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</si>
  <si>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</si>
  <si>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</si>
  <si>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</si>
  <si>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</si>
  <si>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</si>
  <si>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</si>
  <si>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</si>
  <si>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</si>
  <si>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</si>
  <si>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</si>
  <si>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</si>
  <si>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</si>
  <si>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</si>
  <si>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</si>
  <si>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</si>
  <si>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</si>
  <si>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</si>
  <si>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</si>
  <si>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</si>
  <si>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</si>
  <si>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</si>
  <si>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</si>
  <si>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</si>
  <si>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</si>
  <si>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</si>
  <si>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Нето добивка/загуба пред оданочување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</si>
</sst>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71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4" borderId="0" xfId="0" applyFont="1" applyFill="1" applyBorder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7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6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0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Font="1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8" xfId="3" applyBorder="1" applyAlignment="1">
      <alignment vertical="center"/>
    </xf>
    <xf numFmtId="0" fontId="7" fillId="0" borderId="19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ont="1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Border="1" applyAlignment="1" applyProtection="1">
      <alignment horizontal="center"/>
      <protection locked="0"/>
    </xf>
    <xf numFmtId="0" fontId="4" fillId="4" borderId="0" xfId="3" applyFont="1" applyFill="1" applyBorder="1" applyAlignment="1">
      <alignment horizontal="center" vertical="top" wrapText="1"/>
    </xf>
    <xf numFmtId="0" fontId="7" fillId="4" borderId="0" xfId="3" applyFont="1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 applyBorder="1"/>
    <xf numFmtId="0" fontId="4" fillId="4" borderId="0" xfId="3" applyFont="1" applyFill="1" applyAlignment="1">
      <alignment horizontal="left"/>
    </xf>
    <xf numFmtId="0" fontId="7" fillId="4" borderId="2" xfId="3" applyFont="1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ont="1" applyFill="1" applyBorder="1" applyAlignment="1" applyProtection="1">
      <alignment horizontal="right" vertical="center"/>
      <protection locked="0"/>
    </xf>
    <xf numFmtId="3" fontId="7" fillId="5" borderId="2" xfId="3" applyNumberFormat="1" applyFont="1" applyFill="1" applyBorder="1" applyAlignment="1" applyProtection="1">
      <alignment horizontal="right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0" xfId="3" applyFont="1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16" fillId="0" borderId="2" xfId="6" applyNumberFormat="1" applyFont="1" applyFill="1" applyBorder="1" applyAlignment="1" applyProtection="1">
      <alignment horizontal="left" vertical="top" wrapText="1"/>
      <protection locked="0"/>
    </xf>
    <xf numFmtId="0" fontId="25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2" xfId="6" applyNumberFormat="1" applyFont="1" applyFill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7" fillId="4" borderId="0" xfId="3" applyFill="1" applyAlignment="1" applyProtection="1">
      <alignment horizontal="right" vertical="center" wrapText="1"/>
    </xf>
    <xf numFmtId="0" fontId="7" fillId="3" borderId="0" xfId="3" applyFill="1" applyProtection="1"/>
    <xf numFmtId="0" fontId="4" fillId="4" borderId="0" xfId="3" applyFont="1" applyFill="1" applyAlignment="1" applyProtection="1">
      <alignment horizontal="left" vertical="center" wrapText="1"/>
    </xf>
    <xf numFmtId="0" fontId="7" fillId="4" borderId="0" xfId="3" applyFill="1" applyAlignment="1" applyProtection="1">
      <alignment horizontal="right"/>
    </xf>
    <xf numFmtId="49" fontId="23" fillId="4" borderId="0" xfId="3" applyNumberFormat="1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right"/>
    </xf>
    <xf numFmtId="0" fontId="4" fillId="4" borderId="0" xfId="3" applyFont="1" applyFill="1" applyAlignment="1" applyProtection="1">
      <alignment horizontal="left"/>
    </xf>
    <xf numFmtId="0" fontId="7" fillId="4" borderId="0" xfId="3" applyFill="1" applyProtection="1"/>
    <xf numFmtId="0" fontId="7" fillId="3" borderId="0" xfId="3" applyFont="1" applyFill="1" applyProtection="1"/>
    <xf numFmtId="0" fontId="26" fillId="4" borderId="2" xfId="3" applyFont="1" applyFill="1" applyBorder="1" applyAlignment="1" applyProtection="1">
      <alignment horizontal="center" vertical="center" wrapText="1" shrinkToFit="1"/>
    </xf>
    <xf numFmtId="0" fontId="26" fillId="4" borderId="2" xfId="3" applyFont="1" applyFill="1" applyBorder="1" applyAlignment="1" applyProtection="1">
      <alignment horizontal="center" vertical="center" wrapText="1"/>
    </xf>
    <xf numFmtId="0" fontId="26" fillId="3" borderId="0" xfId="3" applyFont="1" applyFill="1" applyAlignment="1" applyProtection="1">
      <alignment horizontal="center" vertical="center" wrapText="1"/>
    </xf>
    <xf numFmtId="0" fontId="22" fillId="3" borderId="0" xfId="3" applyFont="1" applyFill="1" applyProtection="1"/>
    <xf numFmtId="0" fontId="7" fillId="4" borderId="0" xfId="3" applyFont="1" applyFill="1" applyProtection="1"/>
    <xf numFmtId="0" fontId="7" fillId="4" borderId="0" xfId="3" applyFont="1" applyFill="1" applyAlignment="1" applyProtection="1">
      <alignment horizontal="right" vertical="top" wrapText="1"/>
    </xf>
    <xf numFmtId="0" fontId="4" fillId="4" borderId="0" xfId="3" applyFont="1" applyFill="1" applyBorder="1" applyAlignment="1" applyProtection="1">
      <alignment horizontal="center" vertical="top" wrapText="1"/>
    </xf>
    <xf numFmtId="49" fontId="4" fillId="4" borderId="0" xfId="3" applyNumberFormat="1" applyFont="1" applyFill="1" applyBorder="1" applyAlignment="1" applyProtection="1">
      <alignment horizontal="left" vertical="top" wrapText="1"/>
    </xf>
    <xf numFmtId="0" fontId="4" fillId="4" borderId="0" xfId="3" applyFont="1" applyFill="1" applyBorder="1" applyProtection="1"/>
    <xf numFmtId="0" fontId="7" fillId="4" borderId="0" xfId="3" applyFont="1" applyFill="1" applyBorder="1" applyProtection="1"/>
    <xf numFmtId="0" fontId="11" fillId="4" borderId="0" xfId="3" applyFont="1" applyFill="1" applyAlignment="1" applyProtection="1">
      <alignment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22" fillId="3" borderId="0" xfId="3" applyFont="1" applyFill="1" applyAlignment="1" applyProtection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3" fontId="7" fillId="2" borderId="2" xfId="3" applyNumberFormat="1" applyFill="1" applyBorder="1" applyAlignment="1" applyProtection="1">
      <alignment horizontal="right" vertical="center"/>
    </xf>
    <xf numFmtId="0" fontId="4" fillId="4" borderId="2" xfId="6" applyNumberFormat="1" applyFont="1" applyFill="1" applyBorder="1" applyAlignment="1" applyProtection="1">
      <alignment horizontal="left" vertical="center" wrapText="1"/>
    </xf>
    <xf numFmtId="3" fontId="4" fillId="4" borderId="2" xfId="3" applyNumberFormat="1" applyFont="1" applyFill="1" applyBorder="1" applyAlignment="1" applyProtection="1">
      <alignment horizontal="right" vertical="center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ill="1" applyBorder="1" applyAlignment="1" applyProtection="1">
      <alignment horizontal="right" vertical="center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ont="1" applyFill="1" applyBorder="1" applyAlignment="1" applyProtection="1">
      <alignment horizontal="right" vertical="center"/>
    </xf>
    <xf numFmtId="0" fontId="4" fillId="3" borderId="0" xfId="3" applyFont="1" applyFill="1" applyProtection="1"/>
    <xf numFmtId="0" fontId="7" fillId="0" borderId="2" xfId="3" applyFont="1" applyBorder="1" applyAlignment="1" applyProtection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3" fontId="4" fillId="2" borderId="2" xfId="3" applyNumberFormat="1" applyFont="1" applyFill="1" applyBorder="1" applyProtection="1"/>
    <xf numFmtId="0" fontId="25" fillId="4" borderId="2" xfId="3" applyFont="1" applyFill="1" applyBorder="1" applyAlignment="1" applyProtection="1">
      <alignment horizontal="left" vertical="center" wrapText="1"/>
    </xf>
    <xf numFmtId="0" fontId="7" fillId="4" borderId="2" xfId="3" applyFill="1" applyBorder="1" applyAlignment="1" applyProtection="1">
      <alignment horizontal="left" vertical="center" wrapText="1"/>
    </xf>
    <xf numFmtId="0" fontId="17" fillId="4" borderId="2" xfId="3" applyNumberFormat="1" applyFont="1" applyFill="1" applyBorder="1" applyAlignment="1" applyProtection="1">
      <alignment horizontal="left" vertical="center" wrapText="1" shrinkToFit="1"/>
    </xf>
    <xf numFmtId="0" fontId="25" fillId="4" borderId="2" xfId="6" applyNumberFormat="1" applyFont="1" applyFill="1" applyBorder="1" applyAlignment="1" applyProtection="1">
      <alignment horizontal="left" vertical="center" wrapText="1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0" fillId="3" borderId="0" xfId="0" applyFill="1" applyProtection="1"/>
    <xf numFmtId="0" fontId="7" fillId="4" borderId="0" xfId="0" applyFont="1" applyFill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7" fillId="3" borderId="0" xfId="0" applyFont="1" applyFill="1" applyProtection="1"/>
    <xf numFmtId="0" fontId="7" fillId="0" borderId="2" xfId="3" applyFont="1" applyFill="1" applyBorder="1" applyAlignment="1" applyProtection="1">
      <alignment horizontal="left" vertical="top" wrapText="1"/>
    </xf>
    <xf numFmtId="3" fontId="7" fillId="5" borderId="2" xfId="3" applyNumberFormat="1" applyFont="1" applyFill="1" applyBorder="1" applyAlignment="1" applyProtection="1">
      <alignment horizontal="right" vertical="center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3" fontId="4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7" fillId="3" borderId="0" xfId="0" applyFont="1" applyFill="1" applyBorder="1" applyProtection="1"/>
    <xf numFmtId="0" fontId="4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top" wrapText="1"/>
    </xf>
    <xf numFmtId="3" fontId="28" fillId="4" borderId="2" xfId="0" applyNumberFormat="1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0" fontId="7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4" fillId="4" borderId="0" xfId="0" applyFont="1" applyFill="1" applyBorder="1" applyAlignment="1" applyProtection="1">
      <alignment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left" vertical="top" wrapText="1"/>
    </xf>
    <xf numFmtId="3" fontId="24" fillId="4" borderId="6" xfId="0" applyNumberFormat="1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left" vertical="top" wrapText="1"/>
    </xf>
    <xf numFmtId="3" fontId="23" fillId="4" borderId="4" xfId="0" applyNumberFormat="1" applyFont="1" applyFill="1" applyBorder="1" applyAlignment="1" applyProtection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</xf>
    <xf numFmtId="3" fontId="4" fillId="4" borderId="5" xfId="0" applyNumberFormat="1" applyFont="1" applyFill="1" applyBorder="1" applyAlignment="1" applyProtection="1">
      <alignment horizontal="right" vertical="center"/>
    </xf>
    <xf numFmtId="0" fontId="4" fillId="0" borderId="22" xfId="3" applyFont="1" applyBorder="1" applyAlignment="1" applyProtection="1">
      <alignment vertical="center"/>
    </xf>
    <xf numFmtId="0" fontId="4" fillId="0" borderId="23" xfId="3" applyFont="1" applyBorder="1" applyAlignment="1" applyProtection="1">
      <alignment vertical="center"/>
    </xf>
    <xf numFmtId="0" fontId="4" fillId="0" borderId="22" xfId="3" applyFont="1" applyBorder="1" applyAlignment="1" applyProtection="1">
      <alignment horizontal="left" vertical="center"/>
    </xf>
    <xf numFmtId="0" fontId="4" fillId="0" borderId="23" xfId="3" applyFont="1" applyBorder="1" applyAlignment="1" applyProtection="1">
      <alignment horizontal="left" vertical="center"/>
    </xf>
    <xf numFmtId="0" fontId="7" fillId="0" borderId="24" xfId="3" applyFont="1" applyBorder="1" applyAlignment="1" applyProtection="1">
      <alignment vertical="center"/>
    </xf>
    <xf numFmtId="0" fontId="7" fillId="0" borderId="25" xfId="3" applyBorder="1" applyAlignment="1" applyProtection="1">
      <alignment horizontal="left" vertical="center"/>
    </xf>
    <xf numFmtId="0" fontId="7" fillId="0" borderId="26" xfId="3" applyBorder="1" applyAlignment="1" applyProtection="1">
      <alignment horizontal="left" vertical="center"/>
    </xf>
    <xf numFmtId="0" fontId="7" fillId="0" borderId="27" xfId="3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3" fontId="1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0" xfId="3" applyAlignment="1">
      <alignment horizontal="left" vertical="center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Alignment="1">
      <alignment horizontal="left" vertical="center" indent="2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2" xfId="3" applyFont="1" applyBorder="1" applyAlignment="1" applyProtection="1">
      <alignment horizontal="left" vertical="center"/>
      <protection locked="0"/>
    </xf>
    <xf numFmtId="0" fontId="4" fillId="0" borderId="23" xfId="3" applyFont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16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49" fontId="4" fillId="4" borderId="0" xfId="3" applyNumberFormat="1" applyFont="1" applyFill="1" applyAlignment="1" applyProtection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0" fontId="3" fillId="4" borderId="11" xfId="3" applyFont="1" applyFill="1" applyBorder="1" applyAlignment="1" applyProtection="1">
      <alignment horizontal="center"/>
    </xf>
    <xf numFmtId="0" fontId="10" fillId="4" borderId="0" xfId="3" applyFont="1" applyFill="1" applyAlignment="1" applyProtection="1">
      <alignment horizontal="center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11" fillId="4" borderId="0" xfId="3" applyFont="1" applyFill="1" applyAlignment="1" applyProtection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4" fillId="4" borderId="0" xfId="3" applyNumberFormat="1" applyFont="1" applyFill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left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 wrapText="1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8"/>
  <sheetViews>
    <sheetView showGridLines="0" tabSelected="1" workbookViewId="0">
      <selection activeCell="C23" sqref="C23"/>
    </sheetView>
  </sheetViews>
  <sheetFormatPr defaultRowHeight="12.75" x14ac:dyDescent="0.2"/>
  <cols>
    <col min="1" max="1" width="9.140625" style="37"/>
    <col min="2" max="2" width="17.7109375" style="37" customWidth="1"/>
    <col min="3" max="3" width="16.42578125" style="37" customWidth="1"/>
    <col min="4" max="9" width="9.140625" style="37"/>
    <col min="10" max="17" width="9.140625" style="42"/>
    <col min="18" max="249" width="9.140625" style="37"/>
    <col min="250" max="250" width="12.42578125" style="37" customWidth="1"/>
    <col min="251" max="251" width="23.42578125" style="37" customWidth="1"/>
    <col min="252" max="252" width="21.28515625" style="37" customWidth="1"/>
    <col min="253" max="253" width="22.140625" style="37" customWidth="1"/>
    <col min="254" max="16384" width="9.140625" style="37"/>
  </cols>
  <sheetData>
    <row r="1" spans="1:250" ht="19.5" customHeight="1" thickTop="1" x14ac:dyDescent="0.2">
      <c r="A1" s="226"/>
      <c r="B1" s="227"/>
      <c r="C1" s="227"/>
      <c r="D1" s="227"/>
      <c r="E1" s="227"/>
      <c r="F1" s="227"/>
      <c r="G1" s="227"/>
      <c r="H1" s="228"/>
      <c r="I1" s="229"/>
      <c r="J1" s="229"/>
      <c r="K1" s="229"/>
      <c r="L1" s="229"/>
      <c r="M1" s="229"/>
      <c r="N1" s="229"/>
      <c r="O1" s="229"/>
      <c r="P1" s="229"/>
      <c r="Q1" s="229"/>
      <c r="R1" s="229"/>
      <c r="IP1" s="38"/>
    </row>
    <row r="2" spans="1:250" ht="19.5" customHeight="1" x14ac:dyDescent="0.2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 x14ac:dyDescent="0.2">
      <c r="A3" s="39"/>
      <c r="B3" s="40"/>
      <c r="C3" s="40"/>
      <c r="D3" s="40"/>
      <c r="E3" s="40"/>
      <c r="F3" s="40"/>
      <c r="G3" s="40"/>
      <c r="H3" s="41"/>
      <c r="T3" s="38" t="s">
        <v>302</v>
      </c>
      <c r="U3" s="38" t="s">
        <v>303</v>
      </c>
      <c r="V3" s="38" t="s">
        <v>304</v>
      </c>
      <c r="W3" s="38"/>
      <c r="X3" s="38"/>
      <c r="Y3" s="38"/>
      <c r="IP3" s="38"/>
    </row>
    <row r="4" spans="1:250" s="42" customFormat="1" ht="17.25" customHeight="1" x14ac:dyDescent="0.2">
      <c r="A4" s="43"/>
      <c r="B4" s="44"/>
      <c r="C4" s="44"/>
      <c r="D4" s="44"/>
      <c r="E4" s="44"/>
      <c r="F4" s="44"/>
      <c r="G4" s="44"/>
      <c r="H4" s="45"/>
      <c r="T4" s="46" t="s">
        <v>236</v>
      </c>
      <c r="U4" s="46">
        <v>2011</v>
      </c>
      <c r="V4" s="46" t="s">
        <v>305</v>
      </c>
      <c r="W4" s="46"/>
      <c r="X4" s="46"/>
      <c r="Y4" s="46"/>
      <c r="IP4" s="46"/>
    </row>
    <row r="5" spans="1:250" s="42" customFormat="1" ht="17.25" customHeight="1" x14ac:dyDescent="0.2">
      <c r="A5" s="43"/>
      <c r="B5" s="44"/>
      <c r="C5" s="44"/>
      <c r="D5" s="44"/>
      <c r="E5" s="44"/>
      <c r="F5" s="44"/>
      <c r="G5" s="44"/>
      <c r="H5" s="45"/>
      <c r="T5" s="46" t="s">
        <v>237</v>
      </c>
      <c r="U5" s="46">
        <v>2012</v>
      </c>
      <c r="V5" s="46" t="s">
        <v>306</v>
      </c>
      <c r="W5" s="46"/>
      <c r="X5" s="46"/>
      <c r="Y5" s="46"/>
      <c r="IP5" s="46"/>
    </row>
    <row r="6" spans="1:250" s="42" customFormat="1" ht="17.25" customHeight="1" x14ac:dyDescent="0.2">
      <c r="A6" s="43"/>
      <c r="B6" s="44"/>
      <c r="C6" s="44"/>
      <c r="D6" s="44"/>
      <c r="E6" s="44"/>
      <c r="F6" s="44"/>
      <c r="G6" s="44"/>
      <c r="H6" s="45"/>
      <c r="J6" s="221"/>
      <c r="K6" s="221"/>
      <c r="L6" s="221"/>
      <c r="M6" s="221"/>
      <c r="N6" s="221"/>
      <c r="O6" s="221"/>
      <c r="P6" s="221"/>
      <c r="Q6" s="221"/>
      <c r="T6" s="46"/>
      <c r="U6" s="46">
        <v>2013</v>
      </c>
      <c r="V6" s="46" t="s">
        <v>307</v>
      </c>
      <c r="W6" s="46"/>
      <c r="X6" s="46"/>
      <c r="Y6" s="46"/>
      <c r="IP6" s="46"/>
    </row>
    <row r="7" spans="1:250" s="42" customFormat="1" ht="17.25" customHeight="1" x14ac:dyDescent="0.2">
      <c r="A7" s="43"/>
      <c r="B7" s="44"/>
      <c r="C7" s="44"/>
      <c r="D7" s="44"/>
      <c r="E7" s="44"/>
      <c r="F7" s="44"/>
      <c r="G7" s="44"/>
      <c r="H7" s="45"/>
      <c r="J7" s="221"/>
      <c r="K7" s="221"/>
      <c r="L7" s="221"/>
      <c r="M7" s="221"/>
      <c r="N7" s="221"/>
      <c r="O7" s="221"/>
      <c r="P7" s="221"/>
      <c r="Q7" s="221"/>
      <c r="T7" s="46"/>
      <c r="U7" s="46">
        <v>2014</v>
      </c>
      <c r="V7" s="46" t="s">
        <v>308</v>
      </c>
      <c r="W7" s="46"/>
      <c r="X7" s="46"/>
      <c r="Y7" s="46"/>
      <c r="IM7" s="47"/>
      <c r="IN7" s="47"/>
      <c r="IO7" s="47"/>
      <c r="IP7" s="46"/>
    </row>
    <row r="8" spans="1:250" ht="19.5" customHeight="1" x14ac:dyDescent="0.2">
      <c r="A8" s="43"/>
      <c r="B8" s="44"/>
      <c r="C8" s="44"/>
      <c r="D8" s="44"/>
      <c r="E8" s="44"/>
      <c r="F8" s="44"/>
      <c r="G8" s="44"/>
      <c r="H8" s="45"/>
      <c r="I8" s="42"/>
      <c r="J8" s="221"/>
      <c r="K8" s="221"/>
      <c r="L8" s="221"/>
      <c r="M8" s="221"/>
      <c r="N8" s="221"/>
      <c r="O8" s="221"/>
      <c r="P8" s="221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 x14ac:dyDescent="0.2">
      <c r="A9" s="230" t="s">
        <v>309</v>
      </c>
      <c r="B9" s="231"/>
      <c r="C9" s="231"/>
      <c r="D9" s="231"/>
      <c r="E9" s="231"/>
      <c r="F9" s="231"/>
      <c r="G9" s="231"/>
      <c r="H9" s="232"/>
      <c r="I9" s="50"/>
      <c r="J9" s="221"/>
      <c r="K9" s="221"/>
      <c r="L9" s="221"/>
      <c r="M9" s="221"/>
      <c r="N9" s="221"/>
      <c r="O9" s="221"/>
      <c r="P9" s="221"/>
      <c r="Q9" s="221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 x14ac:dyDescent="0.2">
      <c r="A10" s="230"/>
      <c r="B10" s="231"/>
      <c r="C10" s="231"/>
      <c r="D10" s="231"/>
      <c r="E10" s="231"/>
      <c r="F10" s="231"/>
      <c r="G10" s="231"/>
      <c r="H10" s="232"/>
      <c r="J10" s="221"/>
      <c r="K10" s="221"/>
      <c r="L10" s="221"/>
      <c r="M10" s="221"/>
      <c r="N10" s="221"/>
      <c r="O10" s="221"/>
      <c r="P10" s="221"/>
      <c r="Q10" s="221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 x14ac:dyDescent="0.2">
      <c r="A11" s="39"/>
      <c r="B11" s="40"/>
      <c r="C11" s="40"/>
      <c r="D11" s="40"/>
      <c r="E11" s="40"/>
      <c r="F11" s="40"/>
      <c r="G11" s="40"/>
      <c r="H11" s="41"/>
      <c r="J11" s="221"/>
      <c r="K11" s="221"/>
      <c r="L11" s="221"/>
      <c r="M11" s="221"/>
      <c r="N11" s="221"/>
      <c r="O11" s="221"/>
      <c r="P11" s="221"/>
      <c r="Q11" s="221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 x14ac:dyDescent="0.2">
      <c r="A12" s="39"/>
      <c r="B12" s="40"/>
      <c r="C12" s="40"/>
      <c r="D12" s="40"/>
      <c r="E12" s="40"/>
      <c r="F12" s="40"/>
      <c r="G12" s="40"/>
      <c r="H12" s="41"/>
      <c r="J12" s="221"/>
      <c r="K12" s="221"/>
      <c r="L12" s="221"/>
      <c r="M12" s="221"/>
      <c r="N12" s="221"/>
      <c r="O12" s="221"/>
      <c r="P12" s="221"/>
      <c r="Q12" s="221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 x14ac:dyDescent="0.2">
      <c r="A13" s="39"/>
      <c r="B13" s="40"/>
      <c r="C13" s="40"/>
      <c r="D13" s="40"/>
      <c r="E13" s="40"/>
      <c r="F13" s="40"/>
      <c r="G13" s="40"/>
      <c r="H13" s="41"/>
      <c r="J13" s="221"/>
      <c r="K13" s="221"/>
      <c r="L13" s="221"/>
      <c r="M13" s="221"/>
      <c r="N13" s="221"/>
      <c r="O13" s="221"/>
      <c r="P13" s="221"/>
      <c r="Q13" s="221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 x14ac:dyDescent="0.2">
      <c r="A14" s="39"/>
      <c r="B14" s="40"/>
      <c r="C14" s="40"/>
      <c r="D14" s="40"/>
      <c r="E14" s="40"/>
      <c r="F14" s="40"/>
      <c r="G14" s="40"/>
      <c r="H14" s="41"/>
      <c r="J14" s="221"/>
      <c r="K14" s="221"/>
      <c r="L14" s="221"/>
      <c r="M14" s="221"/>
      <c r="N14" s="221"/>
      <c r="O14" s="221"/>
      <c r="P14" s="221"/>
      <c r="Q14" s="221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 x14ac:dyDescent="0.2">
      <c r="A15" s="43"/>
      <c r="B15" s="44"/>
      <c r="C15" s="44"/>
      <c r="D15" s="44"/>
      <c r="E15" s="44"/>
      <c r="F15" s="44"/>
      <c r="G15" s="44"/>
      <c r="H15" s="45"/>
      <c r="J15" s="221"/>
      <c r="K15" s="221"/>
      <c r="L15" s="221"/>
      <c r="M15" s="221"/>
      <c r="N15" s="221"/>
      <c r="O15" s="221"/>
      <c r="P15" s="221"/>
      <c r="Q15" s="221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 x14ac:dyDescent="0.2">
      <c r="A16" s="43"/>
      <c r="B16" s="44"/>
      <c r="C16" s="44"/>
      <c r="D16" s="44"/>
      <c r="E16" s="44"/>
      <c r="F16" s="44"/>
      <c r="G16" s="44"/>
      <c r="H16" s="45"/>
      <c r="I16" s="37"/>
      <c r="J16" s="221"/>
      <c r="K16" s="221"/>
      <c r="L16" s="221"/>
      <c r="M16" s="221"/>
      <c r="N16" s="221"/>
      <c r="O16" s="221"/>
      <c r="P16" s="221"/>
      <c r="Q16" s="221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 x14ac:dyDescent="0.25">
      <c r="A17" s="43"/>
      <c r="B17" s="44"/>
      <c r="C17" s="44"/>
      <c r="D17" s="44"/>
      <c r="E17" s="44"/>
      <c r="F17" s="44"/>
      <c r="G17" s="44"/>
      <c r="H17" s="45"/>
      <c r="I17" s="37"/>
      <c r="J17" s="222"/>
      <c r="K17" s="222"/>
      <c r="L17" s="222"/>
      <c r="M17" s="222"/>
      <c r="N17" s="222"/>
      <c r="O17" s="222"/>
      <c r="P17" s="222"/>
      <c r="Q17" s="222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 x14ac:dyDescent="0.2">
      <c r="A18" s="43"/>
      <c r="B18" s="52" t="s">
        <v>310</v>
      </c>
      <c r="C18" s="223" t="s">
        <v>378</v>
      </c>
      <c r="D18" s="224"/>
      <c r="E18" s="224"/>
      <c r="F18" s="224"/>
      <c r="G18" s="225"/>
      <c r="H18" s="45"/>
      <c r="I18" s="37"/>
      <c r="J18" s="214"/>
      <c r="K18" s="214"/>
      <c r="L18" s="214"/>
      <c r="M18" s="214"/>
      <c r="N18" s="214"/>
      <c r="O18" s="214"/>
      <c r="P18" s="214"/>
      <c r="Q18" s="214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 x14ac:dyDescent="0.2">
      <c r="A19" s="39"/>
      <c r="B19" s="53" t="s">
        <v>311</v>
      </c>
      <c r="C19" s="218">
        <v>4054261</v>
      </c>
      <c r="D19" s="219"/>
      <c r="E19" s="219"/>
      <c r="F19" s="219"/>
      <c r="G19" s="220"/>
      <c r="H19" s="41"/>
      <c r="I19" s="37"/>
      <c r="J19" s="215"/>
      <c r="K19" s="215"/>
      <c r="L19" s="215"/>
      <c r="M19" s="215"/>
      <c r="N19" s="215"/>
      <c r="O19" s="215"/>
      <c r="P19" s="215"/>
      <c r="Q19" s="215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 x14ac:dyDescent="0.2">
      <c r="A20" s="39"/>
      <c r="B20" s="53" t="s">
        <v>312</v>
      </c>
      <c r="C20" s="79" t="s">
        <v>236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 x14ac:dyDescent="0.2">
      <c r="A21" s="39"/>
      <c r="B21" s="53" t="s">
        <v>313</v>
      </c>
      <c r="C21" s="80" t="s">
        <v>237</v>
      </c>
      <c r="D21" s="197"/>
      <c r="E21" s="197"/>
      <c r="F21" s="197"/>
      <c r="G21" s="198"/>
      <c r="H21" s="41"/>
      <c r="I21" s="37"/>
      <c r="J21" s="215"/>
      <c r="K21" s="215"/>
      <c r="L21" s="215"/>
      <c r="M21" s="215"/>
      <c r="N21" s="215"/>
      <c r="O21" s="215"/>
      <c r="P21" s="215"/>
      <c r="Q21" s="215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 x14ac:dyDescent="0.2">
      <c r="A22" s="39"/>
      <c r="B22" s="55" t="s">
        <v>314</v>
      </c>
      <c r="C22" s="80" t="s">
        <v>308</v>
      </c>
      <c r="D22" s="197"/>
      <c r="E22" s="197"/>
      <c r="F22" s="197"/>
      <c r="G22" s="198"/>
      <c r="H22" s="41"/>
      <c r="J22" s="215"/>
      <c r="K22" s="215"/>
      <c r="L22" s="215"/>
      <c r="M22" s="215"/>
      <c r="N22" s="215"/>
      <c r="O22" s="215"/>
      <c r="P22" s="215"/>
      <c r="Q22" s="215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 x14ac:dyDescent="0.2">
      <c r="A23" s="39"/>
      <c r="B23" s="56" t="s">
        <v>315</v>
      </c>
      <c r="C23" s="81">
        <v>2018</v>
      </c>
      <c r="D23" s="197"/>
      <c r="E23" s="197"/>
      <c r="F23" s="197"/>
      <c r="G23" s="198"/>
      <c r="H23" s="41"/>
      <c r="J23" s="215"/>
      <c r="K23" s="215"/>
      <c r="L23" s="215"/>
      <c r="M23" s="215"/>
      <c r="N23" s="215"/>
      <c r="O23" s="215"/>
      <c r="P23" s="215"/>
      <c r="Q23" s="215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 x14ac:dyDescent="0.25">
      <c r="A24" s="39"/>
      <c r="B24" s="201"/>
      <c r="C24" s="202"/>
      <c r="D24" s="203"/>
      <c r="E24" s="203"/>
      <c r="F24" s="203"/>
      <c r="G24" s="204"/>
      <c r="H24" s="41"/>
      <c r="J24" s="215"/>
      <c r="K24" s="215"/>
      <c r="L24" s="215"/>
      <c r="M24" s="215"/>
      <c r="N24" s="215"/>
      <c r="O24" s="215"/>
      <c r="P24" s="215"/>
      <c r="Q24" s="215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 x14ac:dyDescent="0.2">
      <c r="A25" s="39"/>
      <c r="B25" s="40"/>
      <c r="C25" s="40"/>
      <c r="D25" s="40"/>
      <c r="E25" s="40"/>
      <c r="F25" s="40"/>
      <c r="G25" s="40"/>
      <c r="H25" s="41"/>
      <c r="J25" s="214"/>
      <c r="K25" s="214"/>
      <c r="L25" s="214"/>
      <c r="M25" s="214"/>
      <c r="N25" s="214"/>
      <c r="O25" s="214"/>
      <c r="P25" s="214"/>
      <c r="Q25" s="214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 x14ac:dyDescent="0.2">
      <c r="A26" s="39"/>
      <c r="B26" s="40"/>
      <c r="C26" s="40"/>
      <c r="D26" s="40"/>
      <c r="E26" s="40"/>
      <c r="F26" s="40"/>
      <c r="G26" s="40"/>
      <c r="H26" s="41"/>
      <c r="J26" s="215"/>
      <c r="K26" s="215"/>
      <c r="L26" s="215"/>
      <c r="M26" s="215"/>
      <c r="N26" s="215"/>
      <c r="O26" s="215"/>
      <c r="P26" s="215"/>
      <c r="Q26" s="215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 x14ac:dyDescent="0.2">
      <c r="A27" s="39"/>
      <c r="B27" s="57" t="s">
        <v>316</v>
      </c>
      <c r="C27" s="42"/>
      <c r="D27" s="42"/>
      <c r="E27" s="42"/>
      <c r="F27" s="42"/>
      <c r="G27" s="42"/>
      <c r="H27" s="41"/>
      <c r="J27" s="215"/>
      <c r="K27" s="215"/>
      <c r="L27" s="215"/>
      <c r="M27" s="215"/>
      <c r="N27" s="215"/>
      <c r="O27" s="215"/>
      <c r="P27" s="215"/>
      <c r="Q27" s="215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 x14ac:dyDescent="0.2">
      <c r="A28" s="39"/>
      <c r="B28" s="216"/>
      <c r="C28" s="216"/>
      <c r="D28" s="216"/>
      <c r="E28" s="216"/>
      <c r="F28" s="216"/>
      <c r="G28" s="216"/>
      <c r="H28" s="217"/>
      <c r="J28" s="215"/>
      <c r="K28" s="215"/>
      <c r="L28" s="215"/>
      <c r="M28" s="215"/>
      <c r="N28" s="215"/>
      <c r="O28" s="215"/>
      <c r="P28" s="215"/>
      <c r="Q28" s="215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 x14ac:dyDescent="0.2">
      <c r="A29" s="39"/>
      <c r="B29" s="212" t="s">
        <v>321</v>
      </c>
      <c r="C29" s="212"/>
      <c r="D29" s="212"/>
      <c r="E29" s="212"/>
      <c r="F29" s="212"/>
      <c r="G29" s="212"/>
      <c r="H29" s="213"/>
      <c r="J29" s="215"/>
      <c r="K29" s="215"/>
      <c r="L29" s="215"/>
      <c r="M29" s="215"/>
      <c r="N29" s="215"/>
      <c r="O29" s="215"/>
      <c r="P29" s="215"/>
      <c r="Q29" s="215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 x14ac:dyDescent="0.2">
      <c r="A30" s="39"/>
      <c r="B30" s="212" t="s">
        <v>317</v>
      </c>
      <c r="C30" s="212"/>
      <c r="D30" s="212"/>
      <c r="E30" s="212"/>
      <c r="F30" s="212"/>
      <c r="G30" s="212"/>
      <c r="H30" s="213"/>
      <c r="J30" s="211"/>
      <c r="K30" s="211"/>
      <c r="L30" s="211"/>
      <c r="M30" s="211"/>
      <c r="N30" s="211"/>
      <c r="O30" s="211"/>
      <c r="P30" s="211"/>
      <c r="Q30" s="21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 x14ac:dyDescent="0.2">
      <c r="A31" s="39"/>
      <c r="B31" s="212" t="s">
        <v>322</v>
      </c>
      <c r="C31" s="212"/>
      <c r="D31" s="212"/>
      <c r="E31" s="212"/>
      <c r="F31" s="212"/>
      <c r="G31" s="212"/>
      <c r="H31" s="213"/>
      <c r="J31" s="211"/>
      <c r="K31" s="211"/>
      <c r="L31" s="211"/>
      <c r="M31" s="211"/>
      <c r="N31" s="211"/>
      <c r="O31" s="211"/>
      <c r="P31" s="211"/>
      <c r="Q31" s="21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 x14ac:dyDescent="0.2">
      <c r="A32" s="39"/>
      <c r="B32" s="212" t="s">
        <v>323</v>
      </c>
      <c r="C32" s="212"/>
      <c r="D32" s="212"/>
      <c r="E32" s="212"/>
      <c r="F32" s="212"/>
      <c r="G32" s="212"/>
      <c r="H32" s="213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 x14ac:dyDescent="0.25">
      <c r="A33" s="58"/>
      <c r="B33" s="59"/>
      <c r="C33" s="59"/>
      <c r="D33" s="59"/>
      <c r="E33" s="59"/>
      <c r="F33" s="59"/>
      <c r="G33" s="59"/>
      <c r="H33" s="60"/>
      <c r="J33" s="211"/>
      <c r="K33" s="211"/>
      <c r="L33" s="211"/>
      <c r="M33" s="211"/>
      <c r="N33" s="211"/>
      <c r="O33" s="211"/>
      <c r="P33" s="211"/>
      <c r="Q33" s="21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:250" ht="18" customHeight="1" thickTop="1" x14ac:dyDescent="0.2">
      <c r="J34" s="211"/>
      <c r="K34" s="211"/>
      <c r="L34" s="211"/>
      <c r="M34" s="211"/>
      <c r="N34" s="211"/>
      <c r="O34" s="211"/>
      <c r="P34" s="211"/>
      <c r="Q34" s="21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:250" ht="18" customHeight="1" x14ac:dyDescent="0.2">
      <c r="J35" s="211"/>
      <c r="K35" s="211"/>
      <c r="L35" s="211"/>
      <c r="M35" s="211"/>
      <c r="N35" s="211"/>
      <c r="O35" s="211"/>
      <c r="P35" s="211"/>
      <c r="Q35" s="21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:250" ht="18" customHeight="1" x14ac:dyDescent="0.2">
      <c r="J36" s="211"/>
      <c r="K36" s="211"/>
      <c r="L36" s="211"/>
      <c r="M36" s="211"/>
      <c r="N36" s="211"/>
      <c r="O36" s="211"/>
      <c r="P36" s="211"/>
      <c r="Q36" s="21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:250" ht="21" customHeight="1" x14ac:dyDescent="0.2">
      <c r="J37" s="211"/>
      <c r="K37" s="211"/>
      <c r="L37" s="211"/>
      <c r="M37" s="211"/>
      <c r="N37" s="211"/>
      <c r="O37" s="211"/>
      <c r="P37" s="211"/>
      <c r="Q37" s="21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:250" ht="18" customHeight="1" x14ac:dyDescent="0.2">
      <c r="J38" s="211"/>
      <c r="K38" s="211"/>
      <c r="L38" s="211"/>
      <c r="M38" s="211"/>
      <c r="N38" s="211"/>
      <c r="O38" s="211"/>
      <c r="P38" s="211"/>
      <c r="Q38" s="21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:250" ht="18" customHeight="1" x14ac:dyDescent="0.2">
      <c r="J39" s="211"/>
      <c r="K39" s="211"/>
      <c r="L39" s="211"/>
      <c r="M39" s="211"/>
      <c r="N39" s="211"/>
      <c r="O39" s="211"/>
      <c r="P39" s="211"/>
      <c r="Q39" s="21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:250" ht="18" customHeight="1" x14ac:dyDescent="0.2">
      <c r="J40" s="211"/>
      <c r="K40" s="211"/>
      <c r="L40" s="211"/>
      <c r="M40" s="211"/>
      <c r="N40" s="211"/>
      <c r="O40" s="211"/>
      <c r="P40" s="211"/>
      <c r="Q40" s="21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:250" ht="18" customHeight="1" x14ac:dyDescent="0.2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:250" x14ac:dyDescent="0.2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:250" x14ac:dyDescent="0.2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:250" x14ac:dyDescent="0.2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:250" x14ac:dyDescent="0.2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:250" x14ac:dyDescent="0.2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:250" x14ac:dyDescent="0.2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:250" x14ac:dyDescent="0.2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x14ac:dyDescent="0.2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x14ac:dyDescent="0.2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x14ac:dyDescent="0.2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x14ac:dyDescent="0.2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x14ac:dyDescent="0.2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x14ac:dyDescent="0.2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x14ac:dyDescent="0.2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x14ac:dyDescent="0.2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x14ac:dyDescent="0.2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x14ac:dyDescent="0.2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x14ac:dyDescent="0.2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x14ac:dyDescent="0.2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x14ac:dyDescent="0.2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x14ac:dyDescent="0.2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x14ac:dyDescent="0.2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x14ac:dyDescent="0.2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x14ac:dyDescent="0.2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x14ac:dyDescent="0.2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x14ac:dyDescent="0.2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x14ac:dyDescent="0.2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x14ac:dyDescent="0.2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x14ac:dyDescent="0.2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x14ac:dyDescent="0.2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x14ac:dyDescent="0.2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x14ac:dyDescent="0.2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x14ac:dyDescent="0.2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x14ac:dyDescent="0.2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x14ac:dyDescent="0.2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x14ac:dyDescent="0.2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x14ac:dyDescent="0.2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x14ac:dyDescent="0.2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x14ac:dyDescent="0.2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5" x14ac:dyDescent="0.2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5" x14ac:dyDescent="0.2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5" x14ac:dyDescent="0.2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5" x14ac:dyDescent="0.2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5" x14ac:dyDescent="0.2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5" x14ac:dyDescent="0.2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5" x14ac:dyDescent="0.2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x14ac:dyDescent="0.2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x14ac:dyDescent="0.2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x14ac:dyDescent="0.2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x14ac:dyDescent="0.2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x14ac:dyDescent="0.2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x14ac:dyDescent="0.2">
      <c r="IM93" s="49"/>
      <c r="IN93" s="49"/>
      <c r="IO93" s="49"/>
      <c r="IP93" s="49"/>
      <c r="IT93" s="49"/>
      <c r="IU93" s="49"/>
    </row>
    <row r="94" spans="21:255" x14ac:dyDescent="0.2">
      <c r="IM94" s="49"/>
      <c r="IN94" s="49"/>
      <c r="IO94" s="49"/>
      <c r="IP94" s="49"/>
      <c r="IT94" s="49"/>
      <c r="IU94" s="49"/>
    </row>
    <row r="95" spans="21:255" x14ac:dyDescent="0.2">
      <c r="IM95" s="49"/>
      <c r="IN95" s="49"/>
      <c r="IO95" s="49"/>
      <c r="IP95" s="49"/>
      <c r="IT95" s="49"/>
      <c r="IU95" s="49"/>
    </row>
    <row r="96" spans="21:255" x14ac:dyDescent="0.2">
      <c r="IM96" s="49"/>
      <c r="IN96" s="49"/>
      <c r="IO96" s="49"/>
      <c r="IP96" s="49"/>
      <c r="IT96" s="49"/>
      <c r="IU96" s="49"/>
    </row>
    <row r="97" spans="247:255" x14ac:dyDescent="0.2">
      <c r="IM97" s="49"/>
      <c r="IN97" s="49"/>
      <c r="IO97" s="49"/>
      <c r="IP97" s="49"/>
      <c r="IT97" s="49"/>
      <c r="IU97" s="49"/>
    </row>
    <row r="98" spans="247:255" x14ac:dyDescent="0.2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dataConsolidate/>
  <mergeCells count="43"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33:Q33"/>
    <mergeCell ref="J34:Q34"/>
    <mergeCell ref="J35:Q35"/>
    <mergeCell ref="J25:Q25"/>
    <mergeCell ref="J26:Q26"/>
    <mergeCell ref="J27:Q27"/>
    <mergeCell ref="B31:H31"/>
    <mergeCell ref="B32:H32"/>
    <mergeCell ref="B30:H30"/>
    <mergeCell ref="J30:Q30"/>
    <mergeCell ref="J31:Q31"/>
    <mergeCell ref="J36:Q36"/>
    <mergeCell ref="J37:Q37"/>
    <mergeCell ref="J38:Q38"/>
    <mergeCell ref="J39:Q39"/>
    <mergeCell ref="J40:Q4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4" zoomScale="120" workbookViewId="0">
      <selection activeCell="D52" sqref="D52"/>
    </sheetView>
  </sheetViews>
  <sheetFormatPr defaultRowHeight="12.75" x14ac:dyDescent="0.2"/>
  <cols>
    <col min="1" max="1" width="65.5703125" style="95" customWidth="1"/>
    <col min="2" max="3" width="17.42578125" style="95" customWidth="1"/>
    <col min="4" max="4" width="10.28515625" style="95" customWidth="1"/>
    <col min="5" max="16384" width="9.140625" style="95"/>
  </cols>
  <sheetData>
    <row r="1" spans="1:6" x14ac:dyDescent="0.2">
      <c r="A1" s="94" t="s">
        <v>310</v>
      </c>
      <c r="B1" s="233" t="str">
        <f>'ФИ-Почетна'!$C$18</f>
        <v>ГД ГРАНИТ АД Скопје</v>
      </c>
      <c r="C1" s="233"/>
      <c r="D1" s="233"/>
    </row>
    <row r="2" spans="1:6" x14ac:dyDescent="0.2">
      <c r="A2" s="94" t="s">
        <v>318</v>
      </c>
      <c r="B2" s="96" t="str">
        <f>'ФИ-Почетна'!$C$22</f>
        <v>01.01 - 31.12</v>
      </c>
      <c r="C2" s="97"/>
      <c r="D2" s="98"/>
    </row>
    <row r="3" spans="1:6" x14ac:dyDescent="0.2">
      <c r="A3" s="94" t="s">
        <v>315</v>
      </c>
      <c r="B3" s="96">
        <f>'ФИ-Почетна'!$C$23</f>
        <v>2018</v>
      </c>
      <c r="C3" s="97"/>
      <c r="D3" s="98"/>
    </row>
    <row r="4" spans="1:6" x14ac:dyDescent="0.2">
      <c r="A4" s="99" t="s">
        <v>319</v>
      </c>
      <c r="B4" s="100" t="str">
        <f>'ФИ-Почетна'!$C$20</f>
        <v>да</v>
      </c>
      <c r="C4" s="101"/>
      <c r="D4" s="101"/>
      <c r="F4" s="102"/>
    </row>
    <row r="5" spans="1:6" x14ac:dyDescent="0.2">
      <c r="A5" s="99"/>
      <c r="B5" s="100"/>
      <c r="C5" s="101"/>
      <c r="D5" s="101"/>
      <c r="F5" s="102"/>
    </row>
    <row r="6" spans="1:6" ht="18" x14ac:dyDescent="0.2">
      <c r="A6" s="236" t="s">
        <v>375</v>
      </c>
      <c r="B6" s="236"/>
      <c r="C6" s="236"/>
      <c r="D6" s="236"/>
      <c r="F6" s="102"/>
    </row>
    <row r="7" spans="1:6" x14ac:dyDescent="0.2">
      <c r="A7" s="234" t="s">
        <v>376</v>
      </c>
      <c r="B7" s="234"/>
      <c r="C7" s="234"/>
      <c r="D7" s="234"/>
      <c r="F7" s="102"/>
    </row>
    <row r="8" spans="1:6" ht="12.75" customHeight="1" thickBot="1" x14ac:dyDescent="0.25">
      <c r="A8" s="101"/>
      <c r="B8" s="235" t="s">
        <v>24</v>
      </c>
      <c r="C8" s="235"/>
      <c r="D8" s="235"/>
      <c r="F8" s="102"/>
    </row>
    <row r="9" spans="1:6" s="105" customFormat="1" ht="33" customHeight="1" thickTop="1" thickBot="1" x14ac:dyDescent="0.25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Top="1" thickBot="1" x14ac:dyDescent="0.25">
      <c r="A10" s="78" t="s">
        <v>173</v>
      </c>
      <c r="B10" s="77"/>
      <c r="C10" s="77"/>
      <c r="D10" s="77"/>
      <c r="F10" s="106"/>
    </row>
    <row r="11" spans="1:6" ht="14.25" thickTop="1" thickBot="1" x14ac:dyDescent="0.25">
      <c r="A11" s="82" t="s">
        <v>158</v>
      </c>
      <c r="B11" s="70">
        <f>B12+B13+B18+B19+B25+B26</f>
        <v>3395266</v>
      </c>
      <c r="C11" s="70">
        <f>C12+C13+C18+C19+C25+C26</f>
        <v>3663487</v>
      </c>
      <c r="D11" s="70">
        <f t="shared" ref="D11:D35" si="0">IF(B11&lt;=0,0,C11/B11*100)</f>
        <v>107.89985232379438</v>
      </c>
      <c r="F11" s="106"/>
    </row>
    <row r="12" spans="1:6" ht="14.25" thickTop="1" thickBot="1" x14ac:dyDescent="0.25">
      <c r="A12" s="82" t="s">
        <v>159</v>
      </c>
      <c r="B12" s="89">
        <v>17318</v>
      </c>
      <c r="C12" s="89">
        <v>19103</v>
      </c>
      <c r="D12" s="70">
        <f t="shared" si="0"/>
        <v>110.3071948261924</v>
      </c>
      <c r="F12" s="106"/>
    </row>
    <row r="13" spans="1:6" ht="14.25" thickTop="1" thickBot="1" x14ac:dyDescent="0.25">
      <c r="A13" s="82" t="s">
        <v>292</v>
      </c>
      <c r="B13" s="70">
        <f>SUM(B14:B17)</f>
        <v>3132728</v>
      </c>
      <c r="C13" s="70">
        <f>SUM(C14:C17)</f>
        <v>2850279</v>
      </c>
      <c r="D13" s="70">
        <f t="shared" si="0"/>
        <v>90.983928384462359</v>
      </c>
      <c r="F13" s="106"/>
    </row>
    <row r="14" spans="1:6" ht="14.25" thickTop="1" thickBot="1" x14ac:dyDescent="0.25">
      <c r="A14" s="83" t="s">
        <v>296</v>
      </c>
      <c r="B14" s="72">
        <v>1293606</v>
      </c>
      <c r="C14" s="72">
        <v>1180250</v>
      </c>
      <c r="D14" s="71">
        <f t="shared" si="0"/>
        <v>91.237208238057036</v>
      </c>
      <c r="F14" s="106"/>
    </row>
    <row r="15" spans="1:6" ht="27" thickTop="1" thickBot="1" x14ac:dyDescent="0.25">
      <c r="A15" s="83" t="s">
        <v>258</v>
      </c>
      <c r="B15" s="72">
        <f>1117092+509362</f>
        <v>1626454</v>
      </c>
      <c r="C15" s="72">
        <v>1454934</v>
      </c>
      <c r="D15" s="71">
        <f t="shared" si="0"/>
        <v>89.454358992015756</v>
      </c>
      <c r="F15" s="106"/>
    </row>
    <row r="16" spans="1:6" ht="14.25" thickTop="1" thickBot="1" x14ac:dyDescent="0.25">
      <c r="A16" s="83" t="s">
        <v>259</v>
      </c>
      <c r="B16" s="72"/>
      <c r="C16" s="72"/>
      <c r="D16" s="71">
        <f t="shared" si="0"/>
        <v>0</v>
      </c>
      <c r="F16" s="106"/>
    </row>
    <row r="17" spans="1:6" ht="14.25" thickTop="1" thickBot="1" x14ac:dyDescent="0.25">
      <c r="A17" s="83" t="s">
        <v>162</v>
      </c>
      <c r="B17" s="72">
        <f>211769+899</f>
        <v>212668</v>
      </c>
      <c r="C17" s="72">
        <v>215095</v>
      </c>
      <c r="D17" s="71">
        <f t="shared" si="0"/>
        <v>101.14121541557732</v>
      </c>
      <c r="F17" s="106"/>
    </row>
    <row r="18" spans="1:6" ht="14.25" thickTop="1" thickBot="1" x14ac:dyDescent="0.25">
      <c r="A18" s="82" t="s">
        <v>293</v>
      </c>
      <c r="B18" s="89"/>
      <c r="C18" s="89"/>
      <c r="D18" s="70">
        <f t="shared" si="0"/>
        <v>0</v>
      </c>
      <c r="F18" s="106"/>
    </row>
    <row r="19" spans="1:6" ht="14.25" thickTop="1" thickBot="1" x14ac:dyDescent="0.25">
      <c r="A19" s="82" t="s">
        <v>294</v>
      </c>
      <c r="B19" s="70">
        <f>SUM(B20:B24)</f>
        <v>14411</v>
      </c>
      <c r="C19" s="70">
        <f>SUM(C20:C24)</f>
        <v>588252</v>
      </c>
      <c r="D19" s="70">
        <v>0</v>
      </c>
      <c r="F19" s="106"/>
    </row>
    <row r="20" spans="1:6" ht="14.25" thickTop="1" thickBot="1" x14ac:dyDescent="0.25">
      <c r="A20" s="83" t="s">
        <v>160</v>
      </c>
      <c r="B20" s="72"/>
      <c r="C20" s="72"/>
      <c r="D20" s="71">
        <f t="shared" si="0"/>
        <v>0</v>
      </c>
      <c r="F20" s="106"/>
    </row>
    <row r="21" spans="1:6" ht="14.25" thickTop="1" thickBot="1" x14ac:dyDescent="0.25">
      <c r="A21" s="83" t="s">
        <v>161</v>
      </c>
      <c r="B21" s="72">
        <v>14411</v>
      </c>
      <c r="C21" s="72">
        <v>14042</v>
      </c>
      <c r="D21" s="71">
        <f t="shared" si="0"/>
        <v>97.439455971133157</v>
      </c>
      <c r="F21" s="106"/>
    </row>
    <row r="22" spans="1:6" ht="14.25" thickTop="1" thickBot="1" x14ac:dyDescent="0.25">
      <c r="A22" s="83" t="s">
        <v>260</v>
      </c>
      <c r="B22" s="72"/>
      <c r="C22" s="72"/>
      <c r="D22" s="71">
        <f t="shared" si="0"/>
        <v>0</v>
      </c>
      <c r="F22" s="106"/>
    </row>
    <row r="23" spans="1:6" ht="14.25" thickTop="1" thickBot="1" x14ac:dyDescent="0.25">
      <c r="A23" s="83" t="s">
        <v>163</v>
      </c>
      <c r="B23" s="72"/>
      <c r="C23" s="72">
        <f>574185+25</f>
        <v>574210</v>
      </c>
      <c r="D23" s="71">
        <f t="shared" si="0"/>
        <v>0</v>
      </c>
      <c r="F23" s="106"/>
    </row>
    <row r="24" spans="1:6" ht="14.25" thickTop="1" thickBot="1" x14ac:dyDescent="0.25">
      <c r="A24" s="83" t="s">
        <v>261</v>
      </c>
      <c r="B24" s="72"/>
      <c r="C24" s="72"/>
      <c r="D24" s="71">
        <f t="shared" si="0"/>
        <v>0</v>
      </c>
      <c r="F24" s="106"/>
    </row>
    <row r="25" spans="1:6" ht="15.75" customHeight="1" thickTop="1" thickBot="1" x14ac:dyDescent="0.25">
      <c r="A25" s="82" t="s">
        <v>295</v>
      </c>
      <c r="B25" s="89">
        <f>230784+25</f>
        <v>230809</v>
      </c>
      <c r="C25" s="89">
        <v>205853</v>
      </c>
      <c r="D25" s="70">
        <f t="shared" si="0"/>
        <v>89.187596670840392</v>
      </c>
      <c r="F25" s="106"/>
    </row>
    <row r="26" spans="1:6" ht="14.25" thickTop="1" thickBot="1" x14ac:dyDescent="0.25">
      <c r="A26" s="82" t="s">
        <v>164</v>
      </c>
      <c r="B26" s="89"/>
      <c r="C26" s="89"/>
      <c r="D26" s="70">
        <f t="shared" si="0"/>
        <v>0</v>
      </c>
      <c r="F26" s="106"/>
    </row>
    <row r="27" spans="1:6" ht="14.25" thickTop="1" thickBot="1" x14ac:dyDescent="0.25">
      <c r="A27" s="82" t="s">
        <v>171</v>
      </c>
      <c r="B27" s="70">
        <f>SUM(B28:B33)</f>
        <v>4631972</v>
      </c>
      <c r="C27" s="70">
        <f>SUM(C28:C33)</f>
        <v>4218942</v>
      </c>
      <c r="D27" s="70">
        <f t="shared" si="0"/>
        <v>91.083063541834889</v>
      </c>
      <c r="F27" s="106"/>
    </row>
    <row r="28" spans="1:6" ht="14.25" thickTop="1" thickBot="1" x14ac:dyDescent="0.25">
      <c r="A28" s="84" t="s">
        <v>165</v>
      </c>
      <c r="B28" s="72">
        <v>1450730</v>
      </c>
      <c r="C28" s="72">
        <v>1418387</v>
      </c>
      <c r="D28" s="71">
        <f t="shared" si="0"/>
        <v>97.770570678210277</v>
      </c>
      <c r="F28" s="106"/>
    </row>
    <row r="29" spans="1:6" ht="15.75" customHeight="1" thickTop="1" thickBot="1" x14ac:dyDescent="0.25">
      <c r="A29" s="84" t="s">
        <v>166</v>
      </c>
      <c r="B29" s="72">
        <v>1630219</v>
      </c>
      <c r="C29" s="72">
        <v>1578561</v>
      </c>
      <c r="D29" s="71">
        <f t="shared" si="0"/>
        <v>96.831223289631637</v>
      </c>
      <c r="F29" s="106"/>
    </row>
    <row r="30" spans="1:6" ht="14.25" thickTop="1" thickBot="1" x14ac:dyDescent="0.25">
      <c r="A30" s="84" t="s">
        <v>167</v>
      </c>
      <c r="B30" s="72">
        <v>722810</v>
      </c>
      <c r="C30" s="72">
        <v>474317</v>
      </c>
      <c r="D30" s="71">
        <f t="shared" si="0"/>
        <v>65.621255931710962</v>
      </c>
      <c r="F30" s="106"/>
    </row>
    <row r="31" spans="1:6" ht="14.25" thickTop="1" thickBot="1" x14ac:dyDescent="0.25">
      <c r="A31" s="84" t="s">
        <v>168</v>
      </c>
      <c r="B31" s="72">
        <v>121982</v>
      </c>
      <c r="C31" s="72">
        <v>117147</v>
      </c>
      <c r="D31" s="71">
        <f t="shared" si="0"/>
        <v>96.036300437769512</v>
      </c>
      <c r="F31" s="106"/>
    </row>
    <row r="32" spans="1:6" ht="14.25" thickTop="1" thickBot="1" x14ac:dyDescent="0.25">
      <c r="A32" s="84" t="s">
        <v>169</v>
      </c>
      <c r="B32" s="72">
        <v>517934</v>
      </c>
      <c r="C32" s="72">
        <v>300883</v>
      </c>
      <c r="D32" s="71">
        <f t="shared" si="0"/>
        <v>58.092923036525889</v>
      </c>
      <c r="F32" s="106"/>
    </row>
    <row r="33" spans="1:6" ht="14.25" thickTop="1" thickBot="1" x14ac:dyDescent="0.25">
      <c r="A33" s="84" t="s">
        <v>300</v>
      </c>
      <c r="B33" s="72">
        <v>188297</v>
      </c>
      <c r="C33" s="72">
        <v>329647</v>
      </c>
      <c r="D33" s="71">
        <v>0</v>
      </c>
      <c r="F33" s="106"/>
    </row>
    <row r="34" spans="1:6" ht="14.25" thickTop="1" thickBot="1" x14ac:dyDescent="0.25">
      <c r="A34" s="85" t="s">
        <v>172</v>
      </c>
      <c r="B34" s="70">
        <f>B11+B27</f>
        <v>8027238</v>
      </c>
      <c r="C34" s="70">
        <f>C11+C27</f>
        <v>7882429</v>
      </c>
      <c r="D34" s="70">
        <f t="shared" si="0"/>
        <v>98.196029568327234</v>
      </c>
      <c r="F34" s="106"/>
    </row>
    <row r="35" spans="1:6" ht="14.25" thickTop="1" thickBot="1" x14ac:dyDescent="0.25">
      <c r="A35" s="36" t="s">
        <v>170</v>
      </c>
      <c r="B35" s="72">
        <v>0</v>
      </c>
      <c r="C35" s="72"/>
      <c r="D35" s="71">
        <f t="shared" si="0"/>
        <v>0</v>
      </c>
      <c r="F35" s="106"/>
    </row>
    <row r="36" spans="1:6" ht="14.25" thickTop="1" thickBot="1" x14ac:dyDescent="0.25">
      <c r="A36" s="76" t="s">
        <v>262</v>
      </c>
      <c r="B36" s="75"/>
      <c r="C36" s="75"/>
      <c r="D36" s="75"/>
      <c r="F36" s="106"/>
    </row>
    <row r="37" spans="1:6" ht="14.25" thickTop="1" thickBot="1" x14ac:dyDescent="0.25">
      <c r="A37" s="86" t="s">
        <v>263</v>
      </c>
      <c r="B37" s="70">
        <f>(SUM(B38:B41))</f>
        <v>5007589</v>
      </c>
      <c r="C37" s="70">
        <f>(SUM(C38:C41))</f>
        <v>5124057</v>
      </c>
      <c r="D37" s="70">
        <f t="shared" ref="D37:D57" si="1">IF(B37&lt;=0,0,C37/B37*100)</f>
        <v>102.32582985544541</v>
      </c>
      <c r="F37" s="106"/>
    </row>
    <row r="38" spans="1:6" ht="14.25" thickTop="1" thickBot="1" x14ac:dyDescent="0.25">
      <c r="A38" s="83" t="s">
        <v>297</v>
      </c>
      <c r="B38" s="72">
        <f>932367+51895-148097</f>
        <v>836165</v>
      </c>
      <c r="C38" s="72">
        <f>932367+51895-148097</f>
        <v>836165</v>
      </c>
      <c r="D38" s="71">
        <f t="shared" si="1"/>
        <v>100</v>
      </c>
      <c r="F38" s="106"/>
    </row>
    <row r="39" spans="1:6" ht="14.25" thickTop="1" thickBot="1" x14ac:dyDescent="0.25">
      <c r="A39" s="87" t="s">
        <v>175</v>
      </c>
      <c r="B39" s="72">
        <f>1940369-15436</f>
        <v>1924933</v>
      </c>
      <c r="C39" s="72">
        <f>2055709+129362</f>
        <v>2185071</v>
      </c>
      <c r="D39" s="71">
        <f t="shared" si="1"/>
        <v>113.51413269968359</v>
      </c>
      <c r="F39" s="106"/>
    </row>
    <row r="40" spans="1:6" ht="14.25" thickTop="1" thickBot="1" x14ac:dyDescent="0.25">
      <c r="A40" s="83" t="s">
        <v>127</v>
      </c>
      <c r="B40" s="72">
        <v>2246491</v>
      </c>
      <c r="C40" s="72">
        <v>2102821</v>
      </c>
      <c r="D40" s="71">
        <f t="shared" si="1"/>
        <v>93.604692829839962</v>
      </c>
      <c r="F40" s="106"/>
    </row>
    <row r="41" spans="1:6" ht="14.25" thickTop="1" thickBot="1" x14ac:dyDescent="0.25">
      <c r="A41" s="83" t="s">
        <v>176</v>
      </c>
      <c r="B41" s="72"/>
      <c r="C41" s="72"/>
      <c r="D41" s="71">
        <f t="shared" si="1"/>
        <v>0</v>
      </c>
      <c r="F41" s="106"/>
    </row>
    <row r="42" spans="1:6" ht="14.25" thickTop="1" thickBot="1" x14ac:dyDescent="0.25">
      <c r="A42" s="88" t="s">
        <v>183</v>
      </c>
      <c r="B42" s="70">
        <f>B43+B51</f>
        <v>3019649</v>
      </c>
      <c r="C42" s="70">
        <f>C43+C51</f>
        <v>2758372</v>
      </c>
      <c r="D42" s="70">
        <f t="shared" si="1"/>
        <v>91.347438063165626</v>
      </c>
      <c r="F42" s="106"/>
    </row>
    <row r="43" spans="1:6" ht="14.25" thickTop="1" thickBot="1" x14ac:dyDescent="0.25">
      <c r="A43" s="85" t="s">
        <v>177</v>
      </c>
      <c r="B43" s="70">
        <f>SUM(B44:B50)</f>
        <v>2786101</v>
      </c>
      <c r="C43" s="70">
        <f>SUM(C44:C50)</f>
        <v>2487100</v>
      </c>
      <c r="D43" s="70">
        <f t="shared" si="1"/>
        <v>89.268120574236193</v>
      </c>
      <c r="F43" s="106"/>
    </row>
    <row r="44" spans="1:6" ht="14.25" thickTop="1" thickBot="1" x14ac:dyDescent="0.25">
      <c r="A44" s="83" t="s">
        <v>178</v>
      </c>
      <c r="B44" s="72">
        <v>2705241</v>
      </c>
      <c r="C44" s="72">
        <v>2314207</v>
      </c>
      <c r="D44" s="71">
        <f t="shared" si="1"/>
        <v>85.545317404253453</v>
      </c>
      <c r="F44" s="102"/>
    </row>
    <row r="45" spans="1:6" ht="14.25" thickTop="1" thickBot="1" x14ac:dyDescent="0.25">
      <c r="A45" s="84" t="s">
        <v>265</v>
      </c>
      <c r="B45" s="72">
        <v>28912</v>
      </c>
      <c r="C45" s="72">
        <v>63926</v>
      </c>
      <c r="D45" s="71">
        <v>0</v>
      </c>
      <c r="F45" s="102"/>
    </row>
    <row r="46" spans="1:6" ht="14.25" thickTop="1" thickBot="1" x14ac:dyDescent="0.25">
      <c r="A46" s="84" t="s">
        <v>179</v>
      </c>
      <c r="B46" s="72"/>
      <c r="C46" s="72"/>
      <c r="D46" s="71">
        <f t="shared" si="1"/>
        <v>0</v>
      </c>
      <c r="F46" s="102"/>
    </row>
    <row r="47" spans="1:6" ht="14.25" thickTop="1" thickBot="1" x14ac:dyDescent="0.25">
      <c r="A47" s="84" t="s">
        <v>180</v>
      </c>
      <c r="B47" s="72">
        <v>34590</v>
      </c>
      <c r="C47" s="72">
        <v>78501</v>
      </c>
      <c r="D47" s="71">
        <v>0</v>
      </c>
      <c r="F47" s="102"/>
    </row>
    <row r="48" spans="1:6" ht="14.25" thickTop="1" thickBot="1" x14ac:dyDescent="0.25">
      <c r="A48" s="84" t="s">
        <v>266</v>
      </c>
      <c r="B48" s="72">
        <v>9572</v>
      </c>
      <c r="C48" s="72">
        <v>1172</v>
      </c>
      <c r="D48" s="71">
        <f t="shared" si="1"/>
        <v>12.244045131633932</v>
      </c>
    </row>
    <row r="49" spans="1:4" ht="14.25" thickTop="1" thickBot="1" x14ac:dyDescent="0.25">
      <c r="A49" s="84" t="s">
        <v>301</v>
      </c>
      <c r="B49" s="72">
        <v>7786</v>
      </c>
      <c r="C49" s="72">
        <v>29294</v>
      </c>
      <c r="D49" s="71">
        <v>0</v>
      </c>
    </row>
    <row r="50" spans="1:4" ht="27" thickTop="1" thickBot="1" x14ac:dyDescent="0.25">
      <c r="A50" s="84" t="s">
        <v>298</v>
      </c>
      <c r="B50" s="72"/>
      <c r="C50" s="72"/>
      <c r="D50" s="71">
        <f t="shared" si="1"/>
        <v>0</v>
      </c>
    </row>
    <row r="51" spans="1:4" ht="14.25" thickTop="1" thickBot="1" x14ac:dyDescent="0.25">
      <c r="A51" s="85" t="s">
        <v>181</v>
      </c>
      <c r="B51" s="70">
        <f>SUM(B52:B55)</f>
        <v>233548</v>
      </c>
      <c r="C51" s="70">
        <f>SUM(C52:C55)</f>
        <v>271272</v>
      </c>
      <c r="D51" s="70">
        <f t="shared" si="1"/>
        <v>116.15256820867658</v>
      </c>
    </row>
    <row r="52" spans="1:4" ht="17.25" customHeight="1" thickTop="1" thickBot="1" x14ac:dyDescent="0.25">
      <c r="A52" s="84" t="s">
        <v>324</v>
      </c>
      <c r="B52" s="72">
        <v>2982</v>
      </c>
      <c r="C52" s="72">
        <v>234107</v>
      </c>
      <c r="D52" s="71">
        <v>0</v>
      </c>
    </row>
    <row r="53" spans="1:4" ht="15.75" customHeight="1" thickTop="1" thickBot="1" x14ac:dyDescent="0.25">
      <c r="A53" s="84" t="s">
        <v>182</v>
      </c>
      <c r="B53" s="72">
        <v>0</v>
      </c>
      <c r="C53" s="72"/>
      <c r="D53" s="71">
        <f t="shared" si="1"/>
        <v>0</v>
      </c>
    </row>
    <row r="54" spans="1:4" ht="14.25" thickTop="1" thickBot="1" x14ac:dyDescent="0.25">
      <c r="A54" s="84" t="s">
        <v>214</v>
      </c>
      <c r="B54" s="72">
        <v>230566</v>
      </c>
      <c r="C54" s="72">
        <v>37165</v>
      </c>
      <c r="D54" s="71">
        <f t="shared" si="1"/>
        <v>16.119028824718303</v>
      </c>
    </row>
    <row r="55" spans="1:4" ht="14.25" thickTop="1" thickBot="1" x14ac:dyDescent="0.25">
      <c r="A55" s="84" t="s">
        <v>299</v>
      </c>
      <c r="B55" s="72"/>
      <c r="C55" s="72"/>
      <c r="D55" s="71">
        <f t="shared" si="1"/>
        <v>0</v>
      </c>
    </row>
    <row r="56" spans="1:4" ht="14.25" thickTop="1" thickBot="1" x14ac:dyDescent="0.25">
      <c r="A56" s="82" t="s">
        <v>264</v>
      </c>
      <c r="B56" s="70">
        <f>B37+B42</f>
        <v>8027238</v>
      </c>
      <c r="C56" s="70">
        <f>C37+C42</f>
        <v>7882429</v>
      </c>
      <c r="D56" s="70">
        <f t="shared" si="1"/>
        <v>98.196029568327234</v>
      </c>
    </row>
    <row r="57" spans="1:4" ht="14.25" thickTop="1" thickBot="1" x14ac:dyDescent="0.25">
      <c r="A57" s="36" t="s">
        <v>184</v>
      </c>
      <c r="B57" s="72"/>
      <c r="C57" s="72"/>
      <c r="D57" s="71">
        <f t="shared" si="1"/>
        <v>0</v>
      </c>
    </row>
    <row r="58" spans="1:4" ht="13.5" thickTop="1" x14ac:dyDescent="0.2">
      <c r="A58" s="101"/>
      <c r="B58" s="101"/>
      <c r="C58" s="101"/>
      <c r="D58" s="101"/>
    </row>
    <row r="59" spans="1:4" x14ac:dyDescent="0.2">
      <c r="A59" s="101"/>
      <c r="B59" s="101"/>
      <c r="C59" s="101"/>
      <c r="D59" s="101"/>
    </row>
    <row r="60" spans="1:4" x14ac:dyDescent="0.2">
      <c r="A60" s="101"/>
      <c r="B60" s="101"/>
      <c r="C60" s="101"/>
      <c r="D60" s="101"/>
    </row>
    <row r="61" spans="1:4" x14ac:dyDescent="0.2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zoomScale="120" zoomScaleNormal="120" workbookViewId="0">
      <selection activeCell="E49" sqref="E49"/>
    </sheetView>
  </sheetViews>
  <sheetFormatPr defaultRowHeight="12.75" x14ac:dyDescent="0.2"/>
  <cols>
    <col min="1" max="1" width="4.5703125" style="102" customWidth="1"/>
    <col min="2" max="2" width="61.7109375" style="102" customWidth="1"/>
    <col min="3" max="4" width="14.85546875" style="102" customWidth="1"/>
    <col min="5" max="5" width="9.5703125" style="102" bestFit="1" customWidth="1"/>
    <col min="6" max="16384" width="9.140625" style="102"/>
  </cols>
  <sheetData>
    <row r="1" spans="1:7" ht="14.25" customHeight="1" x14ac:dyDescent="0.2">
      <c r="A1" s="107"/>
      <c r="B1" s="108" t="s">
        <v>310</v>
      </c>
      <c r="C1" s="233" t="str">
        <f>'ФИ-Почетна'!$C$18</f>
        <v>ГД ГРАНИТ АД Скопје</v>
      </c>
      <c r="D1" s="233"/>
      <c r="E1" s="233"/>
    </row>
    <row r="2" spans="1:7" ht="12.75" customHeight="1" x14ac:dyDescent="0.2">
      <c r="A2" s="107"/>
      <c r="B2" s="108" t="s">
        <v>318</v>
      </c>
      <c r="C2" s="96" t="str">
        <f>'ФИ-Почетна'!$C$22</f>
        <v>01.01 - 31.12</v>
      </c>
      <c r="D2" s="109"/>
      <c r="E2" s="110"/>
    </row>
    <row r="3" spans="1:7" ht="14.25" customHeight="1" x14ac:dyDescent="0.2">
      <c r="A3" s="107"/>
      <c r="B3" s="99" t="s">
        <v>315</v>
      </c>
      <c r="C3" s="100">
        <f>'ФИ-Почетна'!$C$23</f>
        <v>2018</v>
      </c>
      <c r="D3" s="111"/>
      <c r="E3" s="112"/>
    </row>
    <row r="4" spans="1:7" x14ac:dyDescent="0.2">
      <c r="A4" s="107"/>
      <c r="B4" s="99" t="s">
        <v>319</v>
      </c>
      <c r="C4" s="100" t="str">
        <f>'ФИ-Почетна'!$C$20</f>
        <v>да</v>
      </c>
      <c r="D4" s="111"/>
      <c r="E4" s="112"/>
    </row>
    <row r="5" spans="1:7" x14ac:dyDescent="0.2">
      <c r="A5" s="107"/>
      <c r="B5" s="99"/>
      <c r="C5" s="100"/>
      <c r="D5" s="111"/>
      <c r="E5" s="112"/>
    </row>
    <row r="6" spans="1:7" ht="21.75" customHeight="1" x14ac:dyDescent="0.2">
      <c r="A6" s="107"/>
      <c r="B6" s="239" t="s">
        <v>19</v>
      </c>
      <c r="C6" s="239"/>
      <c r="D6" s="239"/>
      <c r="E6" s="113"/>
    </row>
    <row r="7" spans="1:7" ht="12.75" customHeight="1" x14ac:dyDescent="0.2">
      <c r="A7" s="107"/>
      <c r="B7" s="234" t="s">
        <v>377</v>
      </c>
      <c r="C7" s="234"/>
      <c r="D7" s="234"/>
      <c r="E7" s="113"/>
    </row>
    <row r="8" spans="1:7" ht="13.5" thickBot="1" x14ac:dyDescent="0.25">
      <c r="A8" s="107"/>
      <c r="B8" s="107"/>
      <c r="C8" s="235" t="s">
        <v>24</v>
      </c>
      <c r="D8" s="235"/>
      <c r="E8" s="235"/>
    </row>
    <row r="9" spans="1:7" ht="30" customHeight="1" thickTop="1" thickBot="1" x14ac:dyDescent="0.25">
      <c r="A9" s="237" t="s">
        <v>23</v>
      </c>
      <c r="B9" s="238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Top="1" thickBot="1" x14ac:dyDescent="0.25">
      <c r="A10" s="237"/>
      <c r="B10" s="238"/>
      <c r="C10" s="114" t="s">
        <v>219</v>
      </c>
      <c r="D10" s="114" t="s">
        <v>219</v>
      </c>
      <c r="E10" s="114" t="s">
        <v>220</v>
      </c>
      <c r="G10" s="115"/>
    </row>
    <row r="11" spans="1:7" ht="14.25" thickTop="1" thickBot="1" x14ac:dyDescent="0.25">
      <c r="A11" s="69">
        <v>1</v>
      </c>
      <c r="B11" s="116" t="s">
        <v>243</v>
      </c>
      <c r="C11" s="70">
        <f>C12+C18+C19</f>
        <v>5737822</v>
      </c>
      <c r="D11" s="70">
        <f>D12+D18+D19</f>
        <v>4985626</v>
      </c>
      <c r="E11" s="70">
        <f>IF(C11&lt;=0,0,D11/C11*100)</f>
        <v>86.890565793083169</v>
      </c>
      <c r="G11" s="106"/>
    </row>
    <row r="12" spans="1:7" ht="14.25" thickTop="1" thickBot="1" x14ac:dyDescent="0.25">
      <c r="A12" s="69">
        <v>2</v>
      </c>
      <c r="B12" s="90" t="s">
        <v>0</v>
      </c>
      <c r="C12" s="71">
        <f>SUM(C13:C14)</f>
        <v>5241701</v>
      </c>
      <c r="D12" s="71">
        <f>SUM(D13:D14)</f>
        <v>4265012</v>
      </c>
      <c r="E12" s="71">
        <f t="shared" ref="E12:E48" si="0">IF(C12&lt;=0,0,D12/C12*100)</f>
        <v>81.366945577399392</v>
      </c>
      <c r="G12" s="106"/>
    </row>
    <row r="13" spans="1:7" ht="14.25" thickTop="1" thickBot="1" x14ac:dyDescent="0.25">
      <c r="A13" s="69" t="s">
        <v>244</v>
      </c>
      <c r="B13" s="90" t="s">
        <v>12</v>
      </c>
      <c r="C13" s="72">
        <f>5241701-1374579</f>
        <v>3867122</v>
      </c>
      <c r="D13" s="72">
        <f>4265012-991024</f>
        <v>3273988</v>
      </c>
      <c r="E13" s="71">
        <f t="shared" si="0"/>
        <v>84.662133752180551</v>
      </c>
      <c r="G13" s="106"/>
    </row>
    <row r="14" spans="1:7" ht="14.25" thickTop="1" thickBot="1" x14ac:dyDescent="0.25">
      <c r="A14" s="69" t="s">
        <v>245</v>
      </c>
      <c r="B14" s="90" t="s">
        <v>13</v>
      </c>
      <c r="C14" s="72">
        <v>1374579</v>
      </c>
      <c r="D14" s="72">
        <v>991024</v>
      </c>
      <c r="E14" s="71">
        <f t="shared" si="0"/>
        <v>72.09654737923394</v>
      </c>
      <c r="G14" s="106"/>
    </row>
    <row r="15" spans="1:7" ht="14.25" thickTop="1" thickBot="1" x14ac:dyDescent="0.25">
      <c r="A15" s="69">
        <v>3</v>
      </c>
      <c r="B15" s="90" t="s">
        <v>11</v>
      </c>
      <c r="C15" s="73" t="s">
        <v>270</v>
      </c>
      <c r="D15" s="73"/>
      <c r="E15" s="73" t="s">
        <v>320</v>
      </c>
      <c r="G15" s="106"/>
    </row>
    <row r="16" spans="1:7" ht="27" thickTop="1" thickBot="1" x14ac:dyDescent="0.25">
      <c r="A16" s="69">
        <v>4</v>
      </c>
      <c r="B16" s="90" t="s">
        <v>267</v>
      </c>
      <c r="C16" s="72">
        <v>379981</v>
      </c>
      <c r="D16" s="72">
        <v>381296</v>
      </c>
      <c r="E16" s="71">
        <f t="shared" si="0"/>
        <v>100.3460699350757</v>
      </c>
      <c r="G16" s="106"/>
    </row>
    <row r="17" spans="1:7" ht="27" thickTop="1" thickBot="1" x14ac:dyDescent="0.25">
      <c r="A17" s="69">
        <v>5</v>
      </c>
      <c r="B17" s="90" t="s">
        <v>268</v>
      </c>
      <c r="C17" s="72">
        <v>381296</v>
      </c>
      <c r="D17" s="72">
        <v>400048</v>
      </c>
      <c r="E17" s="71">
        <f t="shared" si="0"/>
        <v>104.91796399647517</v>
      </c>
      <c r="G17" s="106"/>
    </row>
    <row r="18" spans="1:7" ht="14.25" thickTop="1" thickBot="1" x14ac:dyDescent="0.25">
      <c r="A18" s="69">
        <v>6</v>
      </c>
      <c r="B18" s="90" t="s">
        <v>269</v>
      </c>
      <c r="C18" s="72">
        <v>382239</v>
      </c>
      <c r="D18" s="72">
        <v>378549</v>
      </c>
      <c r="E18" s="71">
        <f t="shared" si="0"/>
        <v>99.03463539827176</v>
      </c>
      <c r="G18" s="106"/>
    </row>
    <row r="19" spans="1:7" ht="14.25" thickTop="1" thickBot="1" x14ac:dyDescent="0.25">
      <c r="A19" s="69">
        <v>7</v>
      </c>
      <c r="B19" s="91" t="s">
        <v>1</v>
      </c>
      <c r="C19" s="72">
        <v>113882</v>
      </c>
      <c r="D19" s="72">
        <v>342065</v>
      </c>
      <c r="E19" s="71">
        <v>0</v>
      </c>
      <c r="G19" s="106"/>
    </row>
    <row r="20" spans="1:7" ht="14.25" thickTop="1" thickBot="1" x14ac:dyDescent="0.25">
      <c r="A20" s="69">
        <v>8</v>
      </c>
      <c r="B20" s="92" t="s">
        <v>246</v>
      </c>
      <c r="C20" s="70">
        <f>SUM(C21:C31)</f>
        <v>5577442</v>
      </c>
      <c r="D20" s="70">
        <f>SUM(D21:D31)</f>
        <v>4969677</v>
      </c>
      <c r="E20" s="70">
        <f t="shared" si="0"/>
        <v>89.103158759875939</v>
      </c>
      <c r="G20" s="106"/>
    </row>
    <row r="21" spans="1:7" ht="14.25" thickTop="1" thickBot="1" x14ac:dyDescent="0.25">
      <c r="A21" s="69">
        <v>9</v>
      </c>
      <c r="B21" s="91" t="s">
        <v>247</v>
      </c>
      <c r="C21" s="72">
        <v>11924</v>
      </c>
      <c r="D21" s="72">
        <v>15444</v>
      </c>
      <c r="E21" s="71">
        <f t="shared" si="0"/>
        <v>129.52029520295204</v>
      </c>
      <c r="G21" s="106"/>
    </row>
    <row r="22" spans="1:7" ht="14.25" thickTop="1" thickBot="1" x14ac:dyDescent="0.25">
      <c r="A22" s="69">
        <v>10</v>
      </c>
      <c r="B22" s="91" t="s">
        <v>271</v>
      </c>
      <c r="C22" s="72">
        <v>1382190</v>
      </c>
      <c r="D22" s="72">
        <v>1217842</v>
      </c>
      <c r="E22" s="71">
        <f t="shared" si="0"/>
        <v>88.109594194719975</v>
      </c>
      <c r="G22" s="106"/>
    </row>
    <row r="23" spans="1:7" ht="27" thickTop="1" thickBot="1" x14ac:dyDescent="0.25">
      <c r="A23" s="69">
        <v>11</v>
      </c>
      <c r="B23" s="91" t="s">
        <v>272</v>
      </c>
      <c r="C23" s="72">
        <v>173210</v>
      </c>
      <c r="D23" s="72">
        <v>238404</v>
      </c>
      <c r="E23" s="71">
        <f t="shared" si="0"/>
        <v>137.63870446279083</v>
      </c>
      <c r="G23" s="106"/>
    </row>
    <row r="24" spans="1:7" ht="14.25" thickTop="1" thickBot="1" x14ac:dyDescent="0.25">
      <c r="A24" s="69">
        <v>12</v>
      </c>
      <c r="B24" s="91" t="s">
        <v>273</v>
      </c>
      <c r="C24" s="72">
        <v>2317423</v>
      </c>
      <c r="D24" s="72">
        <v>1909259</v>
      </c>
      <c r="E24" s="71">
        <f t="shared" si="0"/>
        <v>82.387160220641633</v>
      </c>
      <c r="G24" s="106"/>
    </row>
    <row r="25" spans="1:7" ht="14.25" thickTop="1" thickBot="1" x14ac:dyDescent="0.25">
      <c r="A25" s="69">
        <v>13</v>
      </c>
      <c r="B25" s="91" t="s">
        <v>274</v>
      </c>
      <c r="C25" s="72">
        <v>176519</v>
      </c>
      <c r="D25" s="72">
        <v>189835</v>
      </c>
      <c r="E25" s="71">
        <f t="shared" si="0"/>
        <v>107.54366385488248</v>
      </c>
      <c r="G25" s="106"/>
    </row>
    <row r="26" spans="1:7" ht="14.25" thickTop="1" thickBot="1" x14ac:dyDescent="0.25">
      <c r="A26" s="69">
        <v>14</v>
      </c>
      <c r="B26" s="91" t="s">
        <v>2</v>
      </c>
      <c r="C26" s="72">
        <v>1001693</v>
      </c>
      <c r="D26" s="72">
        <v>944805</v>
      </c>
      <c r="E26" s="71">
        <f t="shared" si="0"/>
        <v>94.320814860441274</v>
      </c>
      <c r="G26" s="106"/>
    </row>
    <row r="27" spans="1:7" ht="14.25" thickTop="1" thickBot="1" x14ac:dyDescent="0.25">
      <c r="A27" s="69">
        <v>15</v>
      </c>
      <c r="B27" s="90" t="s">
        <v>275</v>
      </c>
      <c r="C27" s="72">
        <v>419223</v>
      </c>
      <c r="D27" s="72">
        <v>231469</v>
      </c>
      <c r="E27" s="71">
        <f t="shared" si="0"/>
        <v>55.21381221927232</v>
      </c>
      <c r="G27" s="106"/>
    </row>
    <row r="28" spans="1:7" ht="14.25" thickTop="1" thickBot="1" x14ac:dyDescent="0.25">
      <c r="A28" s="69">
        <v>16</v>
      </c>
      <c r="B28" s="91" t="s">
        <v>276</v>
      </c>
      <c r="C28" s="72">
        <v>2494</v>
      </c>
      <c r="D28" s="72">
        <v>0</v>
      </c>
      <c r="E28" s="71">
        <f t="shared" si="0"/>
        <v>0</v>
      </c>
      <c r="G28" s="106"/>
    </row>
    <row r="29" spans="1:7" ht="14.25" thickTop="1" thickBot="1" x14ac:dyDescent="0.25">
      <c r="A29" s="69">
        <v>17</v>
      </c>
      <c r="B29" s="90" t="s">
        <v>277</v>
      </c>
      <c r="C29" s="72">
        <v>3650</v>
      </c>
      <c r="D29" s="72">
        <v>4787</v>
      </c>
      <c r="E29" s="71">
        <f t="shared" si="0"/>
        <v>131.15068493150685</v>
      </c>
      <c r="G29" s="106"/>
    </row>
    <row r="30" spans="1:7" ht="14.25" thickTop="1" thickBot="1" x14ac:dyDescent="0.25">
      <c r="A30" s="69">
        <v>18</v>
      </c>
      <c r="B30" s="91" t="s">
        <v>248</v>
      </c>
      <c r="C30" s="72">
        <v>1380</v>
      </c>
      <c r="D30" s="72">
        <v>457</v>
      </c>
      <c r="E30" s="71">
        <v>0</v>
      </c>
      <c r="G30" s="106"/>
    </row>
    <row r="31" spans="1:7" ht="14.25" thickTop="1" thickBot="1" x14ac:dyDescent="0.25">
      <c r="A31" s="69">
        <v>19</v>
      </c>
      <c r="B31" s="90" t="s">
        <v>278</v>
      </c>
      <c r="C31" s="72">
        <v>87736</v>
      </c>
      <c r="D31" s="210">
        <v>217375</v>
      </c>
      <c r="E31" s="71">
        <v>0</v>
      </c>
      <c r="G31" s="106"/>
    </row>
    <row r="32" spans="1:7" ht="14.25" thickTop="1" thickBot="1" x14ac:dyDescent="0.25">
      <c r="A32" s="69">
        <v>20</v>
      </c>
      <c r="B32" s="92" t="s">
        <v>233</v>
      </c>
      <c r="C32" s="74">
        <f>C11-C20-C16+C17</f>
        <v>161695</v>
      </c>
      <c r="D32" s="74">
        <f>D11-D20-D16+D17</f>
        <v>34701</v>
      </c>
      <c r="E32" s="74">
        <f t="shared" si="0"/>
        <v>21.460774915736415</v>
      </c>
      <c r="G32" s="106"/>
    </row>
    <row r="33" spans="1:7" ht="14.25" thickTop="1" thickBot="1" x14ac:dyDescent="0.25">
      <c r="A33" s="69">
        <v>21</v>
      </c>
      <c r="B33" s="93" t="s">
        <v>3</v>
      </c>
      <c r="C33" s="74">
        <f>C34+C35+C36</f>
        <v>26939</v>
      </c>
      <c r="D33" s="74">
        <f>D34+D35+D36</f>
        <v>69891</v>
      </c>
      <c r="E33" s="70">
        <v>0</v>
      </c>
      <c r="G33" s="106"/>
    </row>
    <row r="34" spans="1:7" ht="14.25" thickTop="1" thickBot="1" x14ac:dyDescent="0.25">
      <c r="A34" s="69" t="s">
        <v>286</v>
      </c>
      <c r="B34" s="90" t="s">
        <v>249</v>
      </c>
      <c r="C34" s="72">
        <v>26939</v>
      </c>
      <c r="D34" s="72">
        <v>69891</v>
      </c>
      <c r="E34" s="71">
        <v>0</v>
      </c>
      <c r="G34" s="106"/>
    </row>
    <row r="35" spans="1:7" ht="14.25" thickTop="1" thickBot="1" x14ac:dyDescent="0.25">
      <c r="A35" s="69" t="s">
        <v>287</v>
      </c>
      <c r="B35" s="90" t="s">
        <v>250</v>
      </c>
      <c r="C35" s="72"/>
      <c r="D35" s="72"/>
      <c r="E35" s="71">
        <f t="shared" si="0"/>
        <v>0</v>
      </c>
      <c r="G35" s="106"/>
    </row>
    <row r="36" spans="1:7" ht="14.25" thickTop="1" thickBot="1" x14ac:dyDescent="0.25">
      <c r="A36" s="69" t="s">
        <v>288</v>
      </c>
      <c r="B36" s="90" t="s">
        <v>279</v>
      </c>
      <c r="C36" s="72"/>
      <c r="D36" s="72"/>
      <c r="E36" s="71">
        <f t="shared" si="0"/>
        <v>0</v>
      </c>
      <c r="G36" s="106"/>
    </row>
    <row r="37" spans="1:7" ht="14.25" thickTop="1" thickBot="1" x14ac:dyDescent="0.25">
      <c r="A37" s="69">
        <v>22</v>
      </c>
      <c r="B37" s="93" t="s">
        <v>4</v>
      </c>
      <c r="C37" s="70">
        <f>C38+C39+C40</f>
        <v>34932</v>
      </c>
      <c r="D37" s="70">
        <f>D38+D39+D40</f>
        <v>25750</v>
      </c>
      <c r="E37" s="70">
        <f t="shared" si="0"/>
        <v>73.714645597160199</v>
      </c>
      <c r="G37" s="106"/>
    </row>
    <row r="38" spans="1:7" ht="14.25" thickTop="1" thickBot="1" x14ac:dyDescent="0.25">
      <c r="A38" s="69" t="s">
        <v>289</v>
      </c>
      <c r="B38" s="90" t="s">
        <v>251</v>
      </c>
      <c r="C38" s="72">
        <v>34932</v>
      </c>
      <c r="D38" s="72">
        <f>15059+10691</f>
        <v>25750</v>
      </c>
      <c r="E38" s="71">
        <f t="shared" si="0"/>
        <v>73.714645597160199</v>
      </c>
      <c r="G38" s="106"/>
    </row>
    <row r="39" spans="1:7" ht="14.25" thickTop="1" thickBot="1" x14ac:dyDescent="0.25">
      <c r="A39" s="69" t="s">
        <v>290</v>
      </c>
      <c r="B39" s="90" t="s">
        <v>252</v>
      </c>
      <c r="C39" s="72"/>
      <c r="D39" s="72"/>
      <c r="E39" s="71">
        <f t="shared" si="0"/>
        <v>0</v>
      </c>
      <c r="G39" s="106"/>
    </row>
    <row r="40" spans="1:7" ht="14.25" thickTop="1" thickBot="1" x14ac:dyDescent="0.25">
      <c r="A40" s="69" t="s">
        <v>291</v>
      </c>
      <c r="B40" s="90" t="s">
        <v>280</v>
      </c>
      <c r="C40" s="72"/>
      <c r="D40" s="72"/>
      <c r="E40" s="71">
        <f t="shared" si="0"/>
        <v>0</v>
      </c>
      <c r="G40" s="106"/>
    </row>
    <row r="41" spans="1:7" ht="14.25" thickTop="1" thickBot="1" x14ac:dyDescent="0.25">
      <c r="A41" s="69">
        <v>23</v>
      </c>
      <c r="B41" s="92" t="s">
        <v>282</v>
      </c>
      <c r="C41" s="70">
        <f>C32+C33-C37</f>
        <v>153702</v>
      </c>
      <c r="D41" s="70">
        <f>D32+D33-D37</f>
        <v>78842</v>
      </c>
      <c r="E41" s="70">
        <f t="shared" si="0"/>
        <v>51.295363755839219</v>
      </c>
      <c r="G41" s="106"/>
    </row>
    <row r="42" spans="1:7" ht="14.25" thickTop="1" thickBot="1" x14ac:dyDescent="0.25">
      <c r="A42" s="69">
        <v>24</v>
      </c>
      <c r="B42" s="90" t="s">
        <v>281</v>
      </c>
      <c r="C42" s="72"/>
      <c r="D42" s="72"/>
      <c r="E42" s="71">
        <f t="shared" si="0"/>
        <v>0</v>
      </c>
      <c r="G42" s="106"/>
    </row>
    <row r="43" spans="1:7" ht="14.25" thickTop="1" thickBot="1" x14ac:dyDescent="0.25">
      <c r="A43" s="69">
        <v>25</v>
      </c>
      <c r="B43" s="92" t="s">
        <v>15</v>
      </c>
      <c r="C43" s="70">
        <f>C41+C42</f>
        <v>153702</v>
      </c>
      <c r="D43" s="70">
        <f>D41+D42</f>
        <v>78842</v>
      </c>
      <c r="E43" s="70">
        <f t="shared" si="0"/>
        <v>51.295363755839219</v>
      </c>
    </row>
    <row r="44" spans="1:7" ht="14.25" thickTop="1" thickBot="1" x14ac:dyDescent="0.25">
      <c r="A44" s="69">
        <v>26</v>
      </c>
      <c r="B44" s="91" t="s">
        <v>5</v>
      </c>
      <c r="C44" s="72">
        <v>15314</v>
      </c>
      <c r="D44" s="72">
        <v>3608</v>
      </c>
      <c r="E44" s="71">
        <f t="shared" si="0"/>
        <v>23.560141047407601</v>
      </c>
    </row>
    <row r="45" spans="1:7" ht="14.25" thickTop="1" thickBot="1" x14ac:dyDescent="0.25">
      <c r="A45" s="69">
        <v>27</v>
      </c>
      <c r="B45" s="92" t="s">
        <v>18</v>
      </c>
      <c r="C45" s="70">
        <f>C43-C44</f>
        <v>138388</v>
      </c>
      <c r="D45" s="70">
        <f>D43-D44</f>
        <v>75234</v>
      </c>
      <c r="E45" s="70">
        <f t="shared" si="0"/>
        <v>54.36454027805879</v>
      </c>
    </row>
    <row r="46" spans="1:7" ht="14.25" thickTop="1" thickBot="1" x14ac:dyDescent="0.25">
      <c r="A46" s="69">
        <v>28</v>
      </c>
      <c r="B46" s="93" t="s">
        <v>6</v>
      </c>
      <c r="C46" s="72"/>
      <c r="D46" s="72"/>
      <c r="E46" s="71">
        <f t="shared" si="0"/>
        <v>0</v>
      </c>
    </row>
    <row r="47" spans="1:7" ht="27" thickTop="1" thickBot="1" x14ac:dyDescent="0.25">
      <c r="A47" s="69">
        <v>29</v>
      </c>
      <c r="B47" s="92" t="s">
        <v>283</v>
      </c>
      <c r="C47" s="70">
        <f>C45-C46</f>
        <v>138388</v>
      </c>
      <c r="D47" s="70">
        <f>D45-D46</f>
        <v>75234</v>
      </c>
      <c r="E47" s="70">
        <f t="shared" si="0"/>
        <v>54.36454027805879</v>
      </c>
    </row>
    <row r="48" spans="1:7" ht="14.25" thickTop="1" thickBot="1" x14ac:dyDescent="0.25">
      <c r="A48" s="69">
        <v>30</v>
      </c>
      <c r="B48" s="90" t="s">
        <v>284</v>
      </c>
      <c r="C48" s="72">
        <v>-5644</v>
      </c>
      <c r="D48" s="72">
        <v>144798</v>
      </c>
      <c r="E48" s="71">
        <f t="shared" si="0"/>
        <v>0</v>
      </c>
    </row>
    <row r="49" spans="1:5" ht="14.25" thickTop="1" thickBot="1" x14ac:dyDescent="0.25">
      <c r="A49" s="69">
        <v>31</v>
      </c>
      <c r="B49" s="92" t="s">
        <v>285</v>
      </c>
      <c r="C49" s="70">
        <f>C45+C48</f>
        <v>132744</v>
      </c>
      <c r="D49" s="70">
        <f>D45+D48</f>
        <v>220032</v>
      </c>
      <c r="E49" s="70">
        <v>0</v>
      </c>
    </row>
    <row r="50" spans="1:5" ht="13.5" thickTop="1" x14ac:dyDescent="0.2">
      <c r="A50" s="107"/>
      <c r="B50" s="112"/>
      <c r="C50" s="112"/>
      <c r="D50" s="107"/>
      <c r="E50" s="107"/>
    </row>
    <row r="51" spans="1:5" x14ac:dyDescent="0.2">
      <c r="A51" s="107"/>
      <c r="B51" s="112"/>
      <c r="C51" s="112"/>
      <c r="D51" s="107"/>
      <c r="E51" s="107"/>
    </row>
    <row r="52" spans="1:5" x14ac:dyDescent="0.2">
      <c r="A52" s="107"/>
      <c r="B52" s="107"/>
      <c r="C52" s="107"/>
      <c r="D52" s="107"/>
      <c r="E52" s="107"/>
    </row>
    <row r="53" spans="1:5" x14ac:dyDescent="0.2">
      <c r="A53" s="107"/>
      <c r="B53" s="107"/>
      <c r="C53" s="107"/>
      <c r="D53" s="107"/>
      <c r="E53" s="107"/>
    </row>
    <row r="54" spans="1:5" x14ac:dyDescent="0.2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topLeftCell="A23" zoomScale="115" workbookViewId="0">
      <selection activeCell="C44" sqref="C44"/>
    </sheetView>
  </sheetViews>
  <sheetFormatPr defaultRowHeight="12.75" x14ac:dyDescent="0.2"/>
  <cols>
    <col min="1" max="1" width="69.28515625" style="4" customWidth="1"/>
    <col min="2" max="2" width="14.5703125" style="4" customWidth="1"/>
    <col min="3" max="3" width="15.28515625" style="4" customWidth="1"/>
    <col min="4" max="4" width="12.7109375" style="4" customWidth="1"/>
    <col min="5" max="16384" width="9.140625" style="4"/>
  </cols>
  <sheetData>
    <row r="1" spans="1:11" s="7" customFormat="1" x14ac:dyDescent="0.2">
      <c r="A1" s="61" t="s">
        <v>310</v>
      </c>
      <c r="B1" s="242" t="str">
        <f>'ФИ-Почетна'!$C$18</f>
        <v>ГД ГРАНИТ АД Скопје</v>
      </c>
      <c r="C1" s="242"/>
      <c r="D1" s="242"/>
    </row>
    <row r="2" spans="1:11" s="7" customFormat="1" x14ac:dyDescent="0.2">
      <c r="A2" s="61" t="s">
        <v>318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11" s="7" customFormat="1" ht="12.75" customHeight="1" x14ac:dyDescent="0.2">
      <c r="A3" s="65" t="s">
        <v>315</v>
      </c>
      <c r="B3" s="66">
        <f>'ФИ-Почетна'!$C$23</f>
        <v>2018</v>
      </c>
      <c r="C3" s="63"/>
      <c r="D3" s="67"/>
      <c r="E3" s="9"/>
      <c r="F3" s="9"/>
    </row>
    <row r="4" spans="1:11" s="7" customFormat="1" ht="14.25" customHeight="1" x14ac:dyDescent="0.2">
      <c r="A4" s="65" t="s">
        <v>319</v>
      </c>
      <c r="B4" s="68" t="str">
        <f>'ФИ-Почетна'!$C$20</f>
        <v>да</v>
      </c>
      <c r="C4" s="67"/>
      <c r="D4" s="67"/>
    </row>
    <row r="5" spans="1:11" s="7" customFormat="1" ht="18.75" customHeight="1" x14ac:dyDescent="0.25">
      <c r="A5" s="241" t="s">
        <v>110</v>
      </c>
      <c r="B5" s="241"/>
      <c r="C5" s="241"/>
      <c r="D5" s="3"/>
    </row>
    <row r="6" spans="1:11" ht="14.25" customHeight="1" x14ac:dyDescent="0.2">
      <c r="A6" s="2"/>
      <c r="B6" s="2"/>
      <c r="C6" s="2"/>
      <c r="D6" s="2"/>
    </row>
    <row r="7" spans="1:11" ht="14.25" customHeight="1" thickBot="1" x14ac:dyDescent="0.25">
      <c r="A7" s="2"/>
      <c r="B7" s="22"/>
      <c r="C7" s="240" t="s">
        <v>24</v>
      </c>
      <c r="D7" s="240"/>
      <c r="E7" s="10"/>
    </row>
    <row r="8" spans="1:11" s="11" customFormat="1" ht="41.25" customHeight="1" thickTop="1" thickBot="1" x14ac:dyDescent="0.25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Top="1" thickBot="1" x14ac:dyDescent="0.25">
      <c r="A9" s="32" t="s">
        <v>64</v>
      </c>
      <c r="B9" s="33">
        <f>B10+B12+B13+B14+B15+B16+B17+B18+B19+B20+B21+B22+B23+B24+B25+B26+B27+B28</f>
        <v>511529</v>
      </c>
      <c r="C9" s="33">
        <f>C10+C12+C13+C14+C15+C16+C17+C18+C19+C20+C21+C22+C23+C24+C25+C26+C27+C28</f>
        <v>-60212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Top="1" thickBot="1" x14ac:dyDescent="0.25">
      <c r="A10" s="5" t="s">
        <v>379</v>
      </c>
      <c r="B10" s="29">
        <v>153702</v>
      </c>
      <c r="C10" s="29">
        <v>78842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 x14ac:dyDescent="0.25">
      <c r="A11" s="118" t="s">
        <v>60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Top="1" thickBot="1" x14ac:dyDescent="0.25">
      <c r="A12" s="24" t="s">
        <v>31</v>
      </c>
      <c r="B12" s="29">
        <v>419223</v>
      </c>
      <c r="C12" s="29">
        <v>231469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 x14ac:dyDescent="0.25">
      <c r="A13" s="24" t="s">
        <v>67</v>
      </c>
      <c r="B13" s="29">
        <v>2940</v>
      </c>
      <c r="C13" s="29">
        <v>-193401</v>
      </c>
      <c r="D13" s="117"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 x14ac:dyDescent="0.25">
      <c r="A14" s="24" t="s">
        <v>47</v>
      </c>
      <c r="B14" s="29">
        <v>-112152</v>
      </c>
      <c r="C14" s="29">
        <v>32343</v>
      </c>
      <c r="D14" s="117">
        <f t="shared" ref="D14:D28" si="0">IF(B14&lt;=0,0,C14/B14*100)</f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 x14ac:dyDescent="0.25">
      <c r="A15" s="24" t="s">
        <v>48</v>
      </c>
      <c r="B15" s="29">
        <v>625263</v>
      </c>
      <c r="C15" s="29">
        <v>51658</v>
      </c>
      <c r="D15" s="117"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 x14ac:dyDescent="0.25">
      <c r="A16" s="24" t="s">
        <v>49</v>
      </c>
      <c r="B16" s="29">
        <v>-403385</v>
      </c>
      <c r="C16" s="29">
        <v>248493</v>
      </c>
      <c r="D16" s="117"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 x14ac:dyDescent="0.25">
      <c r="A17" s="24" t="s">
        <v>50</v>
      </c>
      <c r="B17" s="29"/>
      <c r="C17" s="29"/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 x14ac:dyDescent="0.25">
      <c r="A18" s="24" t="s">
        <v>51</v>
      </c>
      <c r="B18" s="29">
        <v>-112177</v>
      </c>
      <c r="C18" s="29">
        <v>-141350</v>
      </c>
      <c r="D18" s="117"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 x14ac:dyDescent="0.25">
      <c r="A19" s="24" t="s">
        <v>52</v>
      </c>
      <c r="B19" s="29">
        <v>182474</v>
      </c>
      <c r="C19" s="29">
        <v>-233487</v>
      </c>
      <c r="D19" s="117"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 x14ac:dyDescent="0.25">
      <c r="A20" s="24" t="s">
        <v>53</v>
      </c>
      <c r="B20" s="29">
        <v>231663</v>
      </c>
      <c r="C20" s="29">
        <v>-159699</v>
      </c>
      <c r="D20" s="117"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 x14ac:dyDescent="0.25">
      <c r="A21" s="24" t="s">
        <v>54</v>
      </c>
      <c r="B21" s="29">
        <v>-404805</v>
      </c>
      <c r="C21" s="29">
        <v>35511</v>
      </c>
      <c r="D21" s="117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 x14ac:dyDescent="0.25">
      <c r="A22" s="24" t="s">
        <v>55</v>
      </c>
      <c r="B22" s="29">
        <v>-22698</v>
      </c>
      <c r="C22" s="29">
        <v>21508</v>
      </c>
      <c r="D22" s="117"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 x14ac:dyDescent="0.25">
      <c r="A23" s="24" t="s">
        <v>61</v>
      </c>
      <c r="B23" s="29">
        <v>-19270</v>
      </c>
      <c r="C23" s="29">
        <v>-8025</v>
      </c>
      <c r="D23" s="117"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 x14ac:dyDescent="0.25">
      <c r="A24" s="24" t="s">
        <v>62</v>
      </c>
      <c r="B24" s="29"/>
      <c r="C24" s="29">
        <v>-20466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 x14ac:dyDescent="0.25">
      <c r="A25" s="24" t="s">
        <v>63</v>
      </c>
      <c r="B25" s="29">
        <v>-29249</v>
      </c>
      <c r="C25" s="29">
        <v>-3608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 x14ac:dyDescent="0.25">
      <c r="A26" s="24" t="s">
        <v>65</v>
      </c>
      <c r="B26" s="29"/>
      <c r="C26" s="29"/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 x14ac:dyDescent="0.25">
      <c r="A27" s="24" t="s">
        <v>66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 x14ac:dyDescent="0.25">
      <c r="A28" s="24" t="s">
        <v>91</v>
      </c>
      <c r="B28" s="29"/>
      <c r="C28" s="29"/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 x14ac:dyDescent="0.25">
      <c r="A29" s="32" t="s">
        <v>79</v>
      </c>
      <c r="B29" s="33">
        <f>SUM(B30:B38)</f>
        <v>-301520</v>
      </c>
      <c r="C29" s="33">
        <f>SUM(C30:C38)</f>
        <v>-319412</v>
      </c>
      <c r="D29" s="119">
        <f>IF(B29&lt;=0,0,C29/B29*100)</f>
        <v>0</v>
      </c>
      <c r="E29" s="7"/>
      <c r="F29" s="7"/>
    </row>
    <row r="30" spans="1:11" ht="18" customHeight="1" thickTop="1" thickBot="1" x14ac:dyDescent="0.25">
      <c r="A30" s="24" t="s">
        <v>92</v>
      </c>
      <c r="B30" s="29">
        <v>-180506</v>
      </c>
      <c r="C30" s="29">
        <v>0</v>
      </c>
      <c r="D30" s="117">
        <f>IF(B30&lt;=0,0,C30/B30*100)</f>
        <v>0</v>
      </c>
      <c r="E30" s="7"/>
      <c r="F30" s="7"/>
    </row>
    <row r="31" spans="1:11" ht="16.5" customHeight="1" thickTop="1" thickBot="1" x14ac:dyDescent="0.25">
      <c r="A31" s="24" t="s">
        <v>93</v>
      </c>
      <c r="B31" s="29">
        <v>0</v>
      </c>
      <c r="C31" s="29">
        <v>49195</v>
      </c>
      <c r="D31" s="117">
        <v>0</v>
      </c>
      <c r="E31" s="7"/>
      <c r="F31" s="7"/>
    </row>
    <row r="32" spans="1:11" ht="27" thickTop="1" thickBot="1" x14ac:dyDescent="0.25">
      <c r="A32" s="24" t="s">
        <v>97</v>
      </c>
      <c r="B32" s="29">
        <v>0</v>
      </c>
      <c r="C32" s="29">
        <v>369</v>
      </c>
      <c r="D32" s="117">
        <f t="shared" ref="D32:D38" si="1">IF(B32&lt;=0,0,C32/B32*100)</f>
        <v>0</v>
      </c>
      <c r="E32" s="7"/>
      <c r="F32" s="7"/>
    </row>
    <row r="33" spans="1:6" ht="31.5" customHeight="1" thickTop="1" thickBot="1" x14ac:dyDescent="0.25">
      <c r="A33" s="24" t="s">
        <v>96</v>
      </c>
      <c r="B33" s="29">
        <v>-114890</v>
      </c>
      <c r="C33" s="29">
        <v>-427258</v>
      </c>
      <c r="D33" s="117">
        <f t="shared" si="1"/>
        <v>0</v>
      </c>
      <c r="E33" s="7"/>
      <c r="F33" s="7"/>
    </row>
    <row r="34" spans="1:6" ht="27" thickTop="1" thickBot="1" x14ac:dyDescent="0.25">
      <c r="A34" s="24" t="s">
        <v>98</v>
      </c>
      <c r="B34" s="29">
        <v>-25394</v>
      </c>
      <c r="C34" s="29">
        <v>29791</v>
      </c>
      <c r="D34" s="117">
        <v>0</v>
      </c>
      <c r="E34" s="7"/>
      <c r="F34" s="7"/>
    </row>
    <row r="35" spans="1:6" ht="27" thickTop="1" thickBot="1" x14ac:dyDescent="0.25">
      <c r="A35" s="24" t="s">
        <v>99</v>
      </c>
      <c r="B35" s="29"/>
      <c r="C35" s="29"/>
      <c r="D35" s="117">
        <f t="shared" si="1"/>
        <v>0</v>
      </c>
      <c r="E35" s="7"/>
      <c r="F35" s="7"/>
    </row>
    <row r="36" spans="1:6" ht="14.25" thickTop="1" thickBot="1" x14ac:dyDescent="0.25">
      <c r="A36" s="24" t="s">
        <v>100</v>
      </c>
      <c r="B36" s="29">
        <v>19270</v>
      </c>
      <c r="C36" s="29">
        <v>8025</v>
      </c>
      <c r="D36" s="117">
        <v>0</v>
      </c>
      <c r="E36" s="7"/>
      <c r="F36" s="7"/>
    </row>
    <row r="37" spans="1:6" ht="14.25" thickTop="1" thickBot="1" x14ac:dyDescent="0.25">
      <c r="A37" s="24" t="s">
        <v>101</v>
      </c>
      <c r="B37" s="29"/>
      <c r="C37" s="29">
        <v>20466</v>
      </c>
      <c r="D37" s="117">
        <f t="shared" si="1"/>
        <v>0</v>
      </c>
      <c r="E37" s="7"/>
      <c r="F37" s="7"/>
    </row>
    <row r="38" spans="1:6" ht="14.25" thickTop="1" thickBot="1" x14ac:dyDescent="0.25">
      <c r="A38" s="24" t="s">
        <v>102</v>
      </c>
      <c r="B38" s="29"/>
      <c r="C38" s="29"/>
      <c r="D38" s="117">
        <f t="shared" si="1"/>
        <v>0</v>
      </c>
      <c r="E38" s="7"/>
      <c r="F38" s="7"/>
    </row>
    <row r="39" spans="1:6" ht="14.25" thickTop="1" thickBot="1" x14ac:dyDescent="0.25">
      <c r="A39" s="32" t="s">
        <v>103</v>
      </c>
      <c r="B39" s="33">
        <f>B40+B41+B42+B43+B44+B45+B46</f>
        <v>-73459</v>
      </c>
      <c r="C39" s="33">
        <f>C40+C41+C42+C43+C44+C45+C46</f>
        <v>162573</v>
      </c>
      <c r="D39" s="119">
        <f>IF(B39&lt;=0,0,C39/B39*100)</f>
        <v>0</v>
      </c>
      <c r="E39" s="7"/>
      <c r="F39" s="7"/>
    </row>
    <row r="40" spans="1:6" ht="27" thickTop="1" thickBot="1" x14ac:dyDescent="0.25">
      <c r="A40" s="24" t="s">
        <v>106</v>
      </c>
      <c r="B40" s="29">
        <v>0</v>
      </c>
      <c r="C40" s="29">
        <v>0</v>
      </c>
      <c r="D40" s="117">
        <f>IF(B40&lt;=0,0,C40/B40*100)</f>
        <v>0</v>
      </c>
      <c r="E40" s="7"/>
      <c r="F40" s="7"/>
    </row>
    <row r="41" spans="1:6" ht="14.25" thickTop="1" thickBot="1" x14ac:dyDescent="0.25">
      <c r="A41" s="24" t="s">
        <v>107</v>
      </c>
      <c r="B41" s="29">
        <v>-3018</v>
      </c>
      <c r="C41" s="29">
        <v>0</v>
      </c>
      <c r="D41" s="117">
        <f t="shared" ref="D41:D46" si="2">IF(B41&lt;=0,0,C41/B41*100)</f>
        <v>0</v>
      </c>
      <c r="E41" s="7"/>
      <c r="F41" s="7"/>
    </row>
    <row r="42" spans="1:6" ht="27" thickTop="1" thickBot="1" x14ac:dyDescent="0.25">
      <c r="A42" s="24" t="s">
        <v>108</v>
      </c>
      <c r="B42" s="29">
        <v>28912</v>
      </c>
      <c r="C42" s="29">
        <v>266139</v>
      </c>
      <c r="D42" s="117">
        <v>0</v>
      </c>
      <c r="E42" s="7"/>
      <c r="F42" s="7"/>
    </row>
    <row r="43" spans="1:6" ht="14.25" thickTop="1" thickBot="1" x14ac:dyDescent="0.25">
      <c r="A43" s="24" t="s">
        <v>56</v>
      </c>
      <c r="B43" s="29">
        <v>0</v>
      </c>
      <c r="C43" s="29">
        <v>0</v>
      </c>
      <c r="D43" s="117">
        <f t="shared" si="2"/>
        <v>0</v>
      </c>
      <c r="E43" s="7"/>
      <c r="F43" s="7"/>
    </row>
    <row r="44" spans="1:6" ht="14.25" thickTop="1" thickBot="1" x14ac:dyDescent="0.25">
      <c r="A44" s="24" t="s">
        <v>57</v>
      </c>
      <c r="B44" s="29">
        <v>-99353</v>
      </c>
      <c r="C44" s="29">
        <v>-103566</v>
      </c>
      <c r="D44" s="117">
        <f t="shared" si="2"/>
        <v>0</v>
      </c>
      <c r="E44" s="7"/>
      <c r="F44" s="7"/>
    </row>
    <row r="45" spans="1:6" ht="14.25" thickTop="1" thickBot="1" x14ac:dyDescent="0.25">
      <c r="A45" s="24" t="s">
        <v>223</v>
      </c>
      <c r="B45" s="29">
        <v>0</v>
      </c>
      <c r="C45" s="29">
        <v>0</v>
      </c>
      <c r="D45" s="117">
        <f t="shared" si="2"/>
        <v>0</v>
      </c>
      <c r="E45" s="7"/>
      <c r="F45" s="7"/>
    </row>
    <row r="46" spans="1:6" ht="16.5" customHeight="1" thickTop="1" thickBot="1" x14ac:dyDescent="0.25">
      <c r="A46" s="24" t="s">
        <v>109</v>
      </c>
      <c r="B46" s="29">
        <v>0</v>
      </c>
      <c r="C46" s="29">
        <v>0</v>
      </c>
      <c r="D46" s="117">
        <f t="shared" si="2"/>
        <v>0</v>
      </c>
      <c r="E46" s="7"/>
      <c r="F46" s="7"/>
    </row>
    <row r="47" spans="1:6" ht="14.25" thickTop="1" thickBot="1" x14ac:dyDescent="0.25">
      <c r="A47" s="32" t="s">
        <v>58</v>
      </c>
      <c r="B47" s="33">
        <v>136550</v>
      </c>
      <c r="C47" s="33">
        <f>C9+C29+C39</f>
        <v>-217051</v>
      </c>
      <c r="D47" s="33">
        <v>0</v>
      </c>
      <c r="E47" s="7"/>
      <c r="F47" s="7"/>
    </row>
    <row r="48" spans="1:6" ht="14.25" thickTop="1" thickBot="1" x14ac:dyDescent="0.25">
      <c r="A48" s="5" t="s">
        <v>59</v>
      </c>
      <c r="B48" s="29">
        <v>381384</v>
      </c>
      <c r="C48" s="29">
        <f>'Биланс на состојба'!B32</f>
        <v>517934</v>
      </c>
      <c r="D48" s="117">
        <v>0</v>
      </c>
      <c r="E48" s="7"/>
      <c r="F48" s="7"/>
    </row>
    <row r="49" spans="1:6" ht="14.25" thickTop="1" thickBot="1" x14ac:dyDescent="0.25">
      <c r="A49" s="32" t="s">
        <v>225</v>
      </c>
      <c r="B49" s="33">
        <f>B47+B48</f>
        <v>517934</v>
      </c>
      <c r="C49" s="33">
        <f>C47+C48</f>
        <v>300883</v>
      </c>
      <c r="D49" s="33">
        <v>0</v>
      </c>
      <c r="E49" s="7"/>
      <c r="F49" s="7"/>
    </row>
    <row r="50" spans="1:6" ht="13.5" thickTop="1" x14ac:dyDescent="0.2">
      <c r="A50" s="2"/>
      <c r="B50" s="2"/>
      <c r="C50" s="3"/>
      <c r="D50" s="3"/>
      <c r="E50" s="7"/>
      <c r="F50" s="7"/>
    </row>
    <row r="51" spans="1:6" x14ac:dyDescent="0.2">
      <c r="A51" s="7"/>
      <c r="B51" s="13"/>
      <c r="C51" s="7"/>
      <c r="D51" s="7"/>
      <c r="E51" s="7"/>
      <c r="F51" s="7"/>
    </row>
    <row r="52" spans="1:6" x14ac:dyDescent="0.2">
      <c r="A52" s="7"/>
      <c r="B52" s="13"/>
      <c r="C52" s="7"/>
      <c r="D52" s="7"/>
      <c r="E52" s="7"/>
      <c r="F52" s="7"/>
    </row>
    <row r="53" spans="1:6" x14ac:dyDescent="0.2">
      <c r="A53" s="7"/>
      <c r="B53" s="13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13"/>
      <c r="C55" s="7"/>
      <c r="D55" s="7"/>
      <c r="E55" s="7"/>
      <c r="F55" s="7"/>
    </row>
    <row r="56" spans="1:6" x14ac:dyDescent="0.2">
      <c r="A56" s="7"/>
      <c r="B56" s="13"/>
      <c r="C56" s="7"/>
      <c r="D56" s="7"/>
      <c r="E56" s="7"/>
      <c r="F56" s="7"/>
    </row>
    <row r="57" spans="1:6" x14ac:dyDescent="0.2">
      <c r="A57" s="7"/>
      <c r="B57" s="13"/>
      <c r="C57" s="7"/>
      <c r="D57" s="7"/>
      <c r="E57" s="7"/>
      <c r="F57" s="7"/>
    </row>
    <row r="58" spans="1:6" x14ac:dyDescent="0.2">
      <c r="A58" s="7"/>
      <c r="B58" s="13"/>
      <c r="C58" s="7"/>
      <c r="D58" s="7"/>
      <c r="E58" s="7"/>
      <c r="F58" s="7"/>
    </row>
    <row r="59" spans="1:6" x14ac:dyDescent="0.2">
      <c r="A59" s="7"/>
      <c r="B59" s="13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zoomScale="110" workbookViewId="0">
      <selection activeCell="E42" sqref="E42"/>
    </sheetView>
  </sheetViews>
  <sheetFormatPr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61" t="s">
        <v>310</v>
      </c>
      <c r="B1" s="242" t="str">
        <f>'ФИ-Почетна'!$C$18</f>
        <v>ГД ГРАНИТ АД Скопје</v>
      </c>
      <c r="C1" s="250"/>
      <c r="D1" s="250"/>
      <c r="E1" s="34"/>
      <c r="F1" s="245"/>
      <c r="G1" s="245"/>
    </row>
    <row r="2" spans="1:7" ht="12.75" customHeight="1" x14ac:dyDescent="0.2">
      <c r="A2" s="61" t="s">
        <v>318</v>
      </c>
      <c r="B2" s="62" t="str">
        <f>'ФИ-Почетна'!$C$22</f>
        <v>01.01 - 31.12</v>
      </c>
      <c r="C2" s="63"/>
      <c r="D2" s="64"/>
      <c r="E2" s="30"/>
      <c r="F2" s="246"/>
      <c r="G2" s="246"/>
    </row>
    <row r="3" spans="1:7" ht="12.75" customHeight="1" x14ac:dyDescent="0.2">
      <c r="A3" s="65" t="s">
        <v>315</v>
      </c>
      <c r="B3" s="66">
        <f>'ФИ-Почетна'!$C$23</f>
        <v>2018</v>
      </c>
      <c r="C3" s="63"/>
      <c r="D3" s="67"/>
      <c r="E3" s="30"/>
      <c r="F3" s="35"/>
      <c r="G3" s="35"/>
    </row>
    <row r="4" spans="1:7" ht="12.75" customHeight="1" x14ac:dyDescent="0.2">
      <c r="A4" s="65" t="s">
        <v>319</v>
      </c>
      <c r="B4" s="68" t="str">
        <f>'ФИ-Почетна'!$C$20</f>
        <v>да</v>
      </c>
      <c r="C4" s="67"/>
      <c r="D4" s="67"/>
      <c r="E4" s="30"/>
      <c r="F4" s="35"/>
      <c r="G4" s="35"/>
    </row>
    <row r="5" spans="1:7" ht="33.75" customHeight="1" x14ac:dyDescent="0.2">
      <c r="A5" s="244" t="s">
        <v>134</v>
      </c>
      <c r="B5" s="244"/>
      <c r="C5" s="244"/>
      <c r="D5" s="244"/>
      <c r="E5" s="244"/>
      <c r="F5" s="244"/>
      <c r="G5" s="244"/>
    </row>
    <row r="6" spans="1:7" ht="21" customHeight="1" x14ac:dyDescent="0.2">
      <c r="A6" s="6"/>
      <c r="B6" s="31"/>
      <c r="C6" s="31"/>
      <c r="D6" s="31"/>
      <c r="E6" s="249" t="s">
        <v>24</v>
      </c>
      <c r="F6" s="249"/>
      <c r="G6" s="249"/>
    </row>
    <row r="7" spans="1:7" ht="18" customHeight="1" x14ac:dyDescent="0.2">
      <c r="A7" s="247" t="s">
        <v>133</v>
      </c>
      <c r="B7" s="248" t="s">
        <v>226</v>
      </c>
      <c r="C7" s="248"/>
      <c r="D7" s="248"/>
      <c r="E7" s="248"/>
      <c r="F7" s="243" t="s">
        <v>6</v>
      </c>
      <c r="G7" s="243" t="s">
        <v>128</v>
      </c>
    </row>
    <row r="8" spans="1:7" s="16" customFormat="1" ht="36" x14ac:dyDescent="0.2">
      <c r="A8" s="247"/>
      <c r="B8" s="17" t="s">
        <v>174</v>
      </c>
      <c r="C8" s="17" t="s">
        <v>126</v>
      </c>
      <c r="D8" s="17" t="s">
        <v>227</v>
      </c>
      <c r="E8" s="17" t="s">
        <v>127</v>
      </c>
      <c r="F8" s="243"/>
      <c r="G8" s="243"/>
    </row>
    <row r="9" spans="1:7" x14ac:dyDescent="0.2">
      <c r="A9" s="205" t="s">
        <v>112</v>
      </c>
      <c r="B9" s="25">
        <f>932367-148097</f>
        <v>784270</v>
      </c>
      <c r="C9" s="25">
        <v>51895</v>
      </c>
      <c r="D9" s="25">
        <v>1800115</v>
      </c>
      <c r="E9" s="25">
        <f>2344679+70</f>
        <v>2344749</v>
      </c>
      <c r="F9" s="25">
        <v>0</v>
      </c>
      <c r="G9" s="18">
        <f t="shared" ref="G9:G27" si="0">SUM(B9:F9)</f>
        <v>4981029</v>
      </c>
    </row>
    <row r="10" spans="1:7" x14ac:dyDescent="0.2">
      <c r="A10" s="206" t="s">
        <v>117</v>
      </c>
      <c r="B10" s="26"/>
      <c r="C10" s="26"/>
      <c r="D10" s="26"/>
      <c r="E10" s="26"/>
      <c r="F10" s="26"/>
      <c r="G10" s="18">
        <f t="shared" si="0"/>
        <v>0</v>
      </c>
    </row>
    <row r="11" spans="1:7" x14ac:dyDescent="0.2">
      <c r="A11" s="206" t="s">
        <v>113</v>
      </c>
      <c r="B11" s="26"/>
      <c r="C11" s="26"/>
      <c r="D11" s="26"/>
      <c r="E11" s="26"/>
      <c r="F11" s="26"/>
      <c r="G11" s="18">
        <f t="shared" si="0"/>
        <v>0</v>
      </c>
    </row>
    <row r="12" spans="1:7" x14ac:dyDescent="0.2">
      <c r="A12" s="206" t="s">
        <v>114</v>
      </c>
      <c r="B12" s="26"/>
      <c r="C12" s="26"/>
      <c r="D12" s="26"/>
      <c r="E12" s="26"/>
      <c r="F12" s="26"/>
      <c r="G12" s="18">
        <f t="shared" si="0"/>
        <v>0</v>
      </c>
    </row>
    <row r="13" spans="1:7" x14ac:dyDescent="0.2">
      <c r="A13" s="206" t="s">
        <v>115</v>
      </c>
      <c r="B13" s="26"/>
      <c r="C13" s="26"/>
      <c r="D13" s="26"/>
      <c r="E13" s="26"/>
      <c r="F13" s="26"/>
      <c r="G13" s="18">
        <f t="shared" si="0"/>
        <v>0</v>
      </c>
    </row>
    <row r="14" spans="1:7" x14ac:dyDescent="0.2">
      <c r="A14" s="206" t="s">
        <v>116</v>
      </c>
      <c r="B14" s="26"/>
      <c r="C14" s="26"/>
      <c r="D14" s="26"/>
      <c r="E14" s="26">
        <f>'Биланс на успех - природа'!C47</f>
        <v>138388</v>
      </c>
      <c r="F14" s="26"/>
      <c r="G14" s="18">
        <f t="shared" si="0"/>
        <v>138388</v>
      </c>
    </row>
    <row r="15" spans="1:7" x14ac:dyDescent="0.2">
      <c r="A15" s="206" t="s">
        <v>118</v>
      </c>
      <c r="B15" s="26"/>
      <c r="C15" s="26"/>
      <c r="D15" s="26">
        <v>130462</v>
      </c>
      <c r="E15" s="26">
        <f>-D15</f>
        <v>-130462</v>
      </c>
      <c r="F15" s="26"/>
      <c r="G15" s="18">
        <f t="shared" si="0"/>
        <v>0</v>
      </c>
    </row>
    <row r="16" spans="1:7" ht="28.5" customHeight="1" x14ac:dyDescent="0.2">
      <c r="A16" s="206" t="s">
        <v>228</v>
      </c>
      <c r="B16" s="26"/>
      <c r="C16" s="26"/>
      <c r="D16" s="26"/>
      <c r="E16" s="26">
        <f>-103566+26000</f>
        <v>-77566</v>
      </c>
      <c r="F16" s="26"/>
      <c r="G16" s="18">
        <f t="shared" si="0"/>
        <v>-77566</v>
      </c>
    </row>
    <row r="17" spans="1:7" ht="25.5" x14ac:dyDescent="0.2">
      <c r="A17" s="206" t="s">
        <v>130</v>
      </c>
      <c r="B17" s="26"/>
      <c r="C17" s="26"/>
      <c r="D17" s="26"/>
      <c r="E17" s="26">
        <v>-26000</v>
      </c>
      <c r="F17" s="26"/>
      <c r="G17" s="18">
        <f t="shared" si="0"/>
        <v>-26000</v>
      </c>
    </row>
    <row r="18" spans="1:7" x14ac:dyDescent="0.2">
      <c r="A18" s="206" t="s">
        <v>240</v>
      </c>
      <c r="B18" s="26"/>
      <c r="C18" s="26"/>
      <c r="D18" s="26"/>
      <c r="E18" s="26"/>
      <c r="F18" s="26"/>
      <c r="G18" s="18">
        <f t="shared" si="0"/>
        <v>0</v>
      </c>
    </row>
    <row r="19" spans="1:7" x14ac:dyDescent="0.2">
      <c r="A19" s="206" t="s">
        <v>129</v>
      </c>
      <c r="B19" s="26"/>
      <c r="C19" s="26"/>
      <c r="D19" s="26"/>
      <c r="E19" s="26"/>
      <c r="F19" s="26"/>
      <c r="G19" s="18">
        <f t="shared" si="0"/>
        <v>0</v>
      </c>
    </row>
    <row r="20" spans="1:7" ht="25.5" x14ac:dyDescent="0.2">
      <c r="A20" s="206" t="s">
        <v>119</v>
      </c>
      <c r="B20" s="26"/>
      <c r="C20" s="26"/>
      <c r="D20" s="26"/>
      <c r="E20" s="26"/>
      <c r="F20" s="26"/>
      <c r="G20" s="18">
        <f t="shared" si="0"/>
        <v>0</v>
      </c>
    </row>
    <row r="21" spans="1:7" ht="25.5" x14ac:dyDescent="0.2">
      <c r="A21" s="206" t="s">
        <v>120</v>
      </c>
      <c r="B21" s="26"/>
      <c r="C21" s="26"/>
      <c r="D21" s="26"/>
      <c r="E21" s="26"/>
      <c r="F21" s="26"/>
      <c r="G21" s="18">
        <f t="shared" si="0"/>
        <v>0</v>
      </c>
    </row>
    <row r="22" spans="1:7" ht="25.5" x14ac:dyDescent="0.2">
      <c r="A22" s="206" t="s">
        <v>121</v>
      </c>
      <c r="B22" s="26"/>
      <c r="C22" s="26"/>
      <c r="D22" s="26"/>
      <c r="E22" s="26"/>
      <c r="F22" s="26"/>
      <c r="G22" s="18">
        <f t="shared" si="0"/>
        <v>0</v>
      </c>
    </row>
    <row r="23" spans="1:7" x14ac:dyDescent="0.2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x14ac:dyDescent="0.2">
      <c r="A24" s="206" t="s">
        <v>124</v>
      </c>
      <c r="B24" s="26"/>
      <c r="C24" s="26"/>
      <c r="D24" s="26"/>
      <c r="E24" s="26"/>
      <c r="F24" s="26"/>
      <c r="G24" s="18">
        <f t="shared" si="0"/>
        <v>0</v>
      </c>
    </row>
    <row r="25" spans="1:7" x14ac:dyDescent="0.2">
      <c r="A25" s="206" t="s">
        <v>122</v>
      </c>
      <c r="B25" s="26"/>
      <c r="C25" s="26"/>
      <c r="D25" s="26"/>
      <c r="E25" s="26"/>
      <c r="F25" s="26"/>
      <c r="G25" s="18">
        <f t="shared" si="0"/>
        <v>0</v>
      </c>
    </row>
    <row r="26" spans="1:7" x14ac:dyDescent="0.2">
      <c r="A26" s="206" t="s">
        <v>123</v>
      </c>
      <c r="B26" s="26"/>
      <c r="C26" s="26"/>
      <c r="D26" s="26">
        <v>-5644</v>
      </c>
      <c r="E26" s="26"/>
      <c r="F26" s="26"/>
      <c r="G26" s="18">
        <f t="shared" si="0"/>
        <v>-5644</v>
      </c>
    </row>
    <row r="27" spans="1:7" ht="15.75" customHeight="1" thickBot="1" x14ac:dyDescent="0.25">
      <c r="A27" s="207" t="s">
        <v>125</v>
      </c>
      <c r="B27" s="27"/>
      <c r="C27" s="27"/>
      <c r="D27" s="27"/>
      <c r="E27" s="27">
        <v>-2618</v>
      </c>
      <c r="F27" s="27"/>
      <c r="G27" s="18">
        <f t="shared" si="0"/>
        <v>-2618</v>
      </c>
    </row>
    <row r="28" spans="1:7" ht="14.25" thickTop="1" thickBot="1" x14ac:dyDescent="0.25">
      <c r="A28" s="208" t="s">
        <v>131</v>
      </c>
      <c r="B28" s="21">
        <f t="shared" ref="B28:G28" si="1">SUM(B9:B27)</f>
        <v>784270</v>
      </c>
      <c r="C28" s="21">
        <f t="shared" si="1"/>
        <v>51895</v>
      </c>
      <c r="D28" s="21">
        <f t="shared" si="1"/>
        <v>1924933</v>
      </c>
      <c r="E28" s="21">
        <f t="shared" si="1"/>
        <v>2246491</v>
      </c>
      <c r="F28" s="21">
        <f t="shared" si="1"/>
        <v>0</v>
      </c>
      <c r="G28" s="21">
        <f t="shared" si="1"/>
        <v>5007589</v>
      </c>
    </row>
    <row r="29" spans="1:7" ht="13.5" thickTop="1" x14ac:dyDescent="0.2">
      <c r="A29" s="209" t="s">
        <v>117</v>
      </c>
      <c r="B29" s="28"/>
      <c r="C29" s="28"/>
      <c r="D29" s="28"/>
      <c r="E29" s="28"/>
      <c r="F29" s="28"/>
      <c r="G29" s="20">
        <f t="shared" ref="G29:G46" si="2">SUM(B29:F29)</f>
        <v>0</v>
      </c>
    </row>
    <row r="30" spans="1:7" x14ac:dyDescent="0.2">
      <c r="A30" s="206" t="s">
        <v>113</v>
      </c>
      <c r="B30" s="26"/>
      <c r="C30" s="26"/>
      <c r="D30" s="26"/>
      <c r="E30" s="26"/>
      <c r="F30" s="26"/>
      <c r="G30" s="20">
        <f t="shared" si="2"/>
        <v>0</v>
      </c>
    </row>
    <row r="31" spans="1:7" x14ac:dyDescent="0.2">
      <c r="A31" s="206" t="s">
        <v>114</v>
      </c>
      <c r="B31" s="26"/>
      <c r="C31" s="26"/>
      <c r="D31" s="26"/>
      <c r="E31" s="26"/>
      <c r="F31" s="26"/>
      <c r="G31" s="20">
        <f t="shared" si="2"/>
        <v>0</v>
      </c>
    </row>
    <row r="32" spans="1:7" x14ac:dyDescent="0.2">
      <c r="A32" s="206" t="s">
        <v>115</v>
      </c>
      <c r="B32" s="26"/>
      <c r="C32" s="26"/>
      <c r="D32" s="26"/>
      <c r="E32" s="26"/>
      <c r="F32" s="26"/>
      <c r="G32" s="20">
        <f t="shared" si="2"/>
        <v>0</v>
      </c>
    </row>
    <row r="33" spans="1:7" x14ac:dyDescent="0.2">
      <c r="A33" s="206" t="s">
        <v>116</v>
      </c>
      <c r="B33" s="26"/>
      <c r="C33" s="26"/>
      <c r="D33" s="26"/>
      <c r="E33" s="26">
        <f>'Биланс на успех - природа'!D47</f>
        <v>75234</v>
      </c>
      <c r="F33" s="26"/>
      <c r="G33" s="20">
        <f t="shared" si="2"/>
        <v>75234</v>
      </c>
    </row>
    <row r="34" spans="1:7" x14ac:dyDescent="0.2">
      <c r="A34" s="206" t="s">
        <v>118</v>
      </c>
      <c r="B34" s="26"/>
      <c r="C34" s="26"/>
      <c r="D34" s="26">
        <v>115340</v>
      </c>
      <c r="E34" s="26">
        <f>-D34</f>
        <v>-115340</v>
      </c>
      <c r="F34" s="26"/>
      <c r="G34" s="20">
        <f t="shared" si="2"/>
        <v>0</v>
      </c>
    </row>
    <row r="35" spans="1:7" ht="25.5" x14ac:dyDescent="0.2">
      <c r="A35" s="206" t="s">
        <v>228</v>
      </c>
      <c r="B35" s="26"/>
      <c r="C35" s="26"/>
      <c r="D35" s="26"/>
      <c r="E35" s="26">
        <f>-103566+26000</f>
        <v>-77566</v>
      </c>
      <c r="F35" s="26"/>
      <c r="G35" s="20">
        <f t="shared" si="2"/>
        <v>-77566</v>
      </c>
    </row>
    <row r="36" spans="1:7" ht="25.5" x14ac:dyDescent="0.2">
      <c r="A36" s="206" t="s">
        <v>130</v>
      </c>
      <c r="B36" s="26"/>
      <c r="C36" s="26"/>
      <c r="D36" s="26"/>
      <c r="E36" s="26">
        <v>-26000</v>
      </c>
      <c r="F36" s="26"/>
      <c r="G36" s="20">
        <f t="shared" si="2"/>
        <v>-26000</v>
      </c>
    </row>
    <row r="37" spans="1:7" x14ac:dyDescent="0.2">
      <c r="A37" s="206" t="s">
        <v>240</v>
      </c>
      <c r="B37" s="26"/>
      <c r="C37" s="26"/>
      <c r="D37" s="26"/>
      <c r="E37" s="26"/>
      <c r="F37" s="26"/>
      <c r="G37" s="20">
        <f t="shared" si="2"/>
        <v>0</v>
      </c>
    </row>
    <row r="38" spans="1:7" x14ac:dyDescent="0.2">
      <c r="A38" s="206" t="s">
        <v>129</v>
      </c>
      <c r="B38" s="26"/>
      <c r="C38" s="26"/>
      <c r="D38" s="26"/>
      <c r="E38" s="26"/>
      <c r="F38" s="26"/>
      <c r="G38" s="20">
        <f t="shared" si="2"/>
        <v>0</v>
      </c>
    </row>
    <row r="39" spans="1:7" ht="25.5" x14ac:dyDescent="0.2">
      <c r="A39" s="206" t="s">
        <v>119</v>
      </c>
      <c r="B39" s="26"/>
      <c r="C39" s="26"/>
      <c r="D39" s="26">
        <v>146952</v>
      </c>
      <c r="E39" s="26"/>
      <c r="F39" s="26"/>
      <c r="G39" s="20">
        <f t="shared" si="2"/>
        <v>146952</v>
      </c>
    </row>
    <row r="40" spans="1:7" ht="25.5" x14ac:dyDescent="0.2">
      <c r="A40" s="206" t="s">
        <v>120</v>
      </c>
      <c r="B40" s="26"/>
      <c r="C40" s="26"/>
      <c r="D40" s="26"/>
      <c r="E40" s="26"/>
      <c r="F40" s="26"/>
      <c r="G40" s="20">
        <f t="shared" si="2"/>
        <v>0</v>
      </c>
    </row>
    <row r="41" spans="1:7" ht="25.5" x14ac:dyDescent="0.2">
      <c r="A41" s="206" t="s">
        <v>121</v>
      </c>
      <c r="B41" s="26"/>
      <c r="C41" s="26"/>
      <c r="D41" s="26"/>
      <c r="E41" s="26"/>
      <c r="F41" s="26"/>
      <c r="G41" s="20">
        <f t="shared" si="2"/>
        <v>0</v>
      </c>
    </row>
    <row r="42" spans="1:7" x14ac:dyDescent="0.2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x14ac:dyDescent="0.2">
      <c r="A43" s="206" t="s">
        <v>124</v>
      </c>
      <c r="B43" s="26"/>
      <c r="C43" s="26"/>
      <c r="D43" s="26"/>
      <c r="E43" s="26"/>
      <c r="F43" s="26"/>
      <c r="G43" s="20">
        <f t="shared" si="2"/>
        <v>0</v>
      </c>
    </row>
    <row r="44" spans="1:7" x14ac:dyDescent="0.2">
      <c r="A44" s="206" t="s">
        <v>122</v>
      </c>
      <c r="B44" s="26"/>
      <c r="C44" s="26"/>
      <c r="D44" s="26"/>
      <c r="E44" s="26"/>
      <c r="F44" s="26"/>
      <c r="G44" s="20">
        <f t="shared" si="2"/>
        <v>0</v>
      </c>
    </row>
    <row r="45" spans="1:7" x14ac:dyDescent="0.2">
      <c r="A45" s="206" t="s">
        <v>123</v>
      </c>
      <c r="B45" s="26"/>
      <c r="C45" s="26"/>
      <c r="D45" s="26">
        <v>-2154</v>
      </c>
      <c r="E45" s="26"/>
      <c r="F45" s="26"/>
      <c r="G45" s="20">
        <f t="shared" si="2"/>
        <v>-2154</v>
      </c>
    </row>
    <row r="46" spans="1:7" ht="15.75" customHeight="1" thickBot="1" x14ac:dyDescent="0.25">
      <c r="A46" s="207" t="s">
        <v>125</v>
      </c>
      <c r="B46" s="27"/>
      <c r="C46" s="27"/>
      <c r="D46" s="27"/>
      <c r="E46" s="27">
        <v>2</v>
      </c>
      <c r="F46" s="27"/>
      <c r="G46" s="20">
        <f t="shared" si="2"/>
        <v>2</v>
      </c>
    </row>
    <row r="47" spans="1:7" ht="14.25" thickTop="1" thickBot="1" x14ac:dyDescent="0.25">
      <c r="A47" s="208" t="s">
        <v>132</v>
      </c>
      <c r="B47" s="19">
        <f t="shared" ref="B47:G47" si="3">SUM(B28:B46)</f>
        <v>784270</v>
      </c>
      <c r="C47" s="19">
        <f t="shared" si="3"/>
        <v>51895</v>
      </c>
      <c r="D47" s="19">
        <f t="shared" si="3"/>
        <v>2185071</v>
      </c>
      <c r="E47" s="19">
        <f t="shared" si="3"/>
        <v>2102821</v>
      </c>
      <c r="F47" s="19">
        <f t="shared" si="3"/>
        <v>0</v>
      </c>
      <c r="G47" s="19">
        <f t="shared" si="3"/>
        <v>5124057</v>
      </c>
    </row>
    <row r="48" spans="1:7" ht="13.5" thickTop="1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zoomScale="120" workbookViewId="0">
      <selection activeCell="A4" sqref="A4:D4"/>
    </sheetView>
  </sheetViews>
  <sheetFormatPr defaultRowHeight="12.75" x14ac:dyDescent="0.2"/>
  <cols>
    <col min="1" max="1" width="49.5703125" style="95" customWidth="1"/>
    <col min="2" max="3" width="19.28515625" style="95" customWidth="1"/>
    <col min="4" max="4" width="10.28515625" style="95" customWidth="1"/>
    <col min="5" max="16384" width="9.140625" style="95"/>
  </cols>
  <sheetData>
    <row r="1" spans="1:4" x14ac:dyDescent="0.2">
      <c r="A1" s="94" t="s">
        <v>28</v>
      </c>
      <c r="B1" s="233" t="str">
        <f>'ФИ-Почетна'!$C$18</f>
        <v>ГД ГРАНИТ АД Скопје</v>
      </c>
      <c r="C1" s="251"/>
      <c r="D1" s="251"/>
    </row>
    <row r="2" spans="1:4" x14ac:dyDescent="0.2">
      <c r="A2" s="94" t="s">
        <v>30</v>
      </c>
      <c r="B2" s="120" t="str">
        <f>'ФИ-Почетна'!$C$22</f>
        <v>01.01 - 31.12</v>
      </c>
      <c r="C2" s="99" t="s">
        <v>325</v>
      </c>
      <c r="D2" s="98">
        <f>'ФИ-Почетна'!$C$23</f>
        <v>2018</v>
      </c>
    </row>
    <row r="3" spans="1:4" x14ac:dyDescent="0.2">
      <c r="A3" s="99" t="s">
        <v>238</v>
      </c>
      <c r="B3" s="120" t="str">
        <f>'ФИ-Почетна'!$C$20</f>
        <v>да</v>
      </c>
      <c r="C3" s="97"/>
      <c r="D3" s="98"/>
    </row>
    <row r="4" spans="1:4" ht="26.25" customHeight="1" x14ac:dyDescent="0.2">
      <c r="A4" s="236" t="s">
        <v>185</v>
      </c>
      <c r="B4" s="236"/>
      <c r="C4" s="236"/>
      <c r="D4" s="236"/>
    </row>
    <row r="5" spans="1:4" ht="14.25" customHeight="1" thickBot="1" x14ac:dyDescent="0.25">
      <c r="A5" s="101"/>
      <c r="B5" s="101"/>
      <c r="C5" s="252" t="s">
        <v>35</v>
      </c>
      <c r="D5" s="252"/>
    </row>
    <row r="6" spans="1:4" s="105" customFormat="1" ht="33" customHeight="1" thickTop="1" thickBot="1" x14ac:dyDescent="0.25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Top="1" thickBot="1" x14ac:dyDescent="0.25">
      <c r="A7" s="122" t="s">
        <v>186</v>
      </c>
      <c r="B7" s="123"/>
      <c r="C7" s="123"/>
      <c r="D7" s="123"/>
    </row>
    <row r="8" spans="1:4" ht="14.25" thickTop="1" thickBot="1" x14ac:dyDescent="0.25">
      <c r="A8" s="124" t="s">
        <v>187</v>
      </c>
      <c r="B8" s="125">
        <f>'Биланс на состојба'!B11</f>
        <v>3395266</v>
      </c>
      <c r="C8" s="125">
        <f>'Биланс на состојба'!C11</f>
        <v>3663487</v>
      </c>
      <c r="D8" s="125">
        <f>'Биланс на состојба'!D11</f>
        <v>107.89985232379438</v>
      </c>
    </row>
    <row r="9" spans="1:4" ht="14.25" thickTop="1" thickBot="1" x14ac:dyDescent="0.25">
      <c r="A9" s="126" t="s">
        <v>188</v>
      </c>
      <c r="B9" s="127">
        <f>'Биланс на состојба'!B12</f>
        <v>17318</v>
      </c>
      <c r="C9" s="127">
        <f>'Биланс на состојба'!C12</f>
        <v>19103</v>
      </c>
      <c r="D9" s="125">
        <f>'Биланс на состојба'!D12</f>
        <v>110.3071948261924</v>
      </c>
    </row>
    <row r="10" spans="1:4" ht="14.25" thickTop="1" thickBot="1" x14ac:dyDescent="0.25">
      <c r="A10" s="124" t="s">
        <v>189</v>
      </c>
      <c r="B10" s="125">
        <f>'Биланс на состојба'!B13</f>
        <v>3132728</v>
      </c>
      <c r="C10" s="125">
        <f>'Биланс на состојба'!C13</f>
        <v>2850279</v>
      </c>
      <c r="D10" s="125">
        <f>'Биланс на состојба'!D13</f>
        <v>90.983928384462359</v>
      </c>
    </row>
    <row r="11" spans="1:4" ht="14.25" thickTop="1" thickBot="1" x14ac:dyDescent="0.25">
      <c r="A11" s="128" t="s">
        <v>326</v>
      </c>
      <c r="B11" s="127">
        <f>'Биланс на состојба'!B14</f>
        <v>1293606</v>
      </c>
      <c r="C11" s="127">
        <f>'Биланс на состојба'!C14</f>
        <v>1180250</v>
      </c>
      <c r="D11" s="129">
        <f>'Биланс на состојба'!D14</f>
        <v>91.237208238057036</v>
      </c>
    </row>
    <row r="12" spans="1:4" ht="14.25" thickTop="1" thickBot="1" x14ac:dyDescent="0.25">
      <c r="A12" s="128" t="s">
        <v>327</v>
      </c>
      <c r="B12" s="127">
        <f>'Биланс на состојба'!B15</f>
        <v>1626454</v>
      </c>
      <c r="C12" s="127">
        <f>'Биланс на состојба'!C15</f>
        <v>1454934</v>
      </c>
      <c r="D12" s="129">
        <f>'Биланс на состојба'!D15</f>
        <v>89.454358992015756</v>
      </c>
    </row>
    <row r="13" spans="1:4" ht="14.25" thickTop="1" thickBot="1" x14ac:dyDescent="0.25">
      <c r="A13" s="128" t="s">
        <v>328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Top="1" thickBot="1" x14ac:dyDescent="0.25">
      <c r="A14" s="128" t="s">
        <v>329</v>
      </c>
      <c r="B14" s="127">
        <f>'Биланс на состојба'!B17</f>
        <v>212668</v>
      </c>
      <c r="C14" s="127">
        <f>'Биланс на состојба'!C17</f>
        <v>215095</v>
      </c>
      <c r="D14" s="129">
        <f>'Биланс на состојба'!D17</f>
        <v>101.14121541557732</v>
      </c>
    </row>
    <row r="15" spans="1:4" s="130" customFormat="1" ht="14.25" thickTop="1" thickBot="1" x14ac:dyDescent="0.25">
      <c r="A15" s="124" t="s">
        <v>330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Top="1" thickBot="1" x14ac:dyDescent="0.25">
      <c r="A16" s="124" t="s">
        <v>331</v>
      </c>
      <c r="B16" s="125">
        <f>'Биланс на состојба'!B19</f>
        <v>14411</v>
      </c>
      <c r="C16" s="125">
        <f>'Биланс на состојба'!C19</f>
        <v>588252</v>
      </c>
      <c r="D16" s="125">
        <f>'Биланс на состојба'!D19</f>
        <v>0</v>
      </c>
    </row>
    <row r="17" spans="1:4" ht="14.25" thickTop="1" thickBot="1" x14ac:dyDescent="0.25">
      <c r="A17" s="128" t="s">
        <v>190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Top="1" thickBot="1" x14ac:dyDescent="0.25">
      <c r="A18" s="128" t="s">
        <v>191</v>
      </c>
      <c r="B18" s="127">
        <f>'Биланс на состојба'!B21</f>
        <v>14411</v>
      </c>
      <c r="C18" s="127">
        <f>'Биланс на состојба'!C21</f>
        <v>14042</v>
      </c>
      <c r="D18" s="129">
        <f>'Биланс на состојба'!D21</f>
        <v>97.439455971133157</v>
      </c>
    </row>
    <row r="19" spans="1:4" ht="14.25" thickTop="1" thickBot="1" x14ac:dyDescent="0.25">
      <c r="A19" s="131" t="s">
        <v>332</v>
      </c>
      <c r="B19" s="127">
        <f>'Биланс на состојба'!B22</f>
        <v>0</v>
      </c>
      <c r="C19" s="127">
        <f>'Биланс на состојба'!C22</f>
        <v>0</v>
      </c>
      <c r="D19" s="129">
        <f>'Биланс на состојба'!D22</f>
        <v>0</v>
      </c>
    </row>
    <row r="20" spans="1:4" ht="14.25" thickTop="1" thickBot="1" x14ac:dyDescent="0.25">
      <c r="A20" s="131" t="s">
        <v>333</v>
      </c>
      <c r="B20" s="127">
        <f>'Биланс на состојба'!B23</f>
        <v>0</v>
      </c>
      <c r="C20" s="127">
        <f>'Биланс на состојба'!C23</f>
        <v>574210</v>
      </c>
      <c r="D20" s="129">
        <f>'Биланс на состојба'!D23</f>
        <v>0</v>
      </c>
    </row>
    <row r="21" spans="1:4" ht="14.25" thickTop="1" thickBot="1" x14ac:dyDescent="0.25">
      <c r="A21" s="131" t="s">
        <v>334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Top="1" thickBot="1" x14ac:dyDescent="0.25">
      <c r="A22" s="124" t="s">
        <v>192</v>
      </c>
      <c r="B22" s="125">
        <f>'Биланс на состојба'!B25</f>
        <v>230809</v>
      </c>
      <c r="C22" s="125">
        <f>'Биланс на состојба'!C25</f>
        <v>205853</v>
      </c>
      <c r="D22" s="125">
        <f>'Биланс на состојба'!D25</f>
        <v>89.187596670840392</v>
      </c>
    </row>
    <row r="23" spans="1:4" s="130" customFormat="1" ht="14.25" thickTop="1" thickBot="1" x14ac:dyDescent="0.25">
      <c r="A23" s="124" t="s">
        <v>193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Top="1" thickBot="1" x14ac:dyDescent="0.25">
      <c r="A24" s="132" t="s">
        <v>194</v>
      </c>
      <c r="B24" s="127">
        <f>'Биланс на состојба'!B27</f>
        <v>4631972</v>
      </c>
      <c r="C24" s="127">
        <f>'Биланс на состојба'!C27</f>
        <v>4218942</v>
      </c>
      <c r="D24" s="125">
        <f>'Биланс на состојба'!D27</f>
        <v>91.083063541834889</v>
      </c>
    </row>
    <row r="25" spans="1:4" ht="14.25" thickTop="1" thickBot="1" x14ac:dyDescent="0.25">
      <c r="A25" s="126" t="s">
        <v>195</v>
      </c>
      <c r="B25" s="125">
        <f>'Биланс на состојба'!B28</f>
        <v>1450730</v>
      </c>
      <c r="C25" s="125">
        <f>'Биланс на состојба'!C28</f>
        <v>1418387</v>
      </c>
      <c r="D25" s="129">
        <f>'Биланс на состојба'!D28</f>
        <v>97.770570678210277</v>
      </c>
    </row>
    <row r="26" spans="1:4" ht="14.25" thickTop="1" thickBot="1" x14ac:dyDescent="0.25">
      <c r="A26" s="128" t="s">
        <v>196</v>
      </c>
      <c r="B26" s="127">
        <f>'Биланс на состојба'!B29</f>
        <v>1630219</v>
      </c>
      <c r="C26" s="127">
        <f>'Биланс на состојба'!C29</f>
        <v>1578561</v>
      </c>
      <c r="D26" s="129">
        <f>'Биланс на состојба'!D29</f>
        <v>96.831223289631637</v>
      </c>
    </row>
    <row r="27" spans="1:4" ht="14.25" thickTop="1" thickBot="1" x14ac:dyDescent="0.25">
      <c r="A27" s="128" t="s">
        <v>335</v>
      </c>
      <c r="B27" s="127">
        <f>'Биланс на состојба'!B30</f>
        <v>722810</v>
      </c>
      <c r="C27" s="127">
        <f>'Биланс на состојба'!C30</f>
        <v>474317</v>
      </c>
      <c r="D27" s="129">
        <f>'Биланс на состојба'!D30</f>
        <v>65.621255931710962</v>
      </c>
    </row>
    <row r="28" spans="1:4" ht="14.25" thickTop="1" thickBot="1" x14ac:dyDescent="0.25">
      <c r="A28" s="128" t="s">
        <v>197</v>
      </c>
      <c r="B28" s="127">
        <f>'Биланс на состојба'!B31</f>
        <v>121982</v>
      </c>
      <c r="C28" s="127">
        <f>'Биланс на состојба'!C31</f>
        <v>117147</v>
      </c>
      <c r="D28" s="129">
        <f>'Биланс на состојба'!D31</f>
        <v>96.036300437769512</v>
      </c>
    </row>
    <row r="29" spans="1:4" ht="14.25" thickTop="1" thickBot="1" x14ac:dyDescent="0.25">
      <c r="A29" s="126" t="s">
        <v>198</v>
      </c>
      <c r="B29" s="127">
        <f>'Биланс на состојба'!B32</f>
        <v>517934</v>
      </c>
      <c r="C29" s="127">
        <f>'Биланс на состојба'!C32</f>
        <v>300883</v>
      </c>
      <c r="D29" s="129">
        <f>'Биланс на состојба'!D32</f>
        <v>58.092923036525889</v>
      </c>
    </row>
    <row r="30" spans="1:4" ht="14.25" thickTop="1" thickBot="1" x14ac:dyDescent="0.25">
      <c r="A30" s="126" t="s">
        <v>336</v>
      </c>
      <c r="B30" s="127">
        <f>'Биланс на состојба'!B33</f>
        <v>188297</v>
      </c>
      <c r="C30" s="127">
        <f>'Биланс на состојба'!C33</f>
        <v>329647</v>
      </c>
      <c r="D30" s="129">
        <f>'Биланс на состојба'!D33</f>
        <v>0</v>
      </c>
    </row>
    <row r="31" spans="1:4" ht="14.25" thickTop="1" thickBot="1" x14ac:dyDescent="0.25">
      <c r="A31" s="132" t="s">
        <v>199</v>
      </c>
      <c r="B31" s="125">
        <f>'Биланс на состојба'!B34</f>
        <v>8027238</v>
      </c>
      <c r="C31" s="125">
        <f>'Биланс на состојба'!C34</f>
        <v>7882429</v>
      </c>
      <c r="D31" s="125">
        <f>'Биланс на состојба'!D34</f>
        <v>98.196029568327234</v>
      </c>
    </row>
    <row r="32" spans="1:4" ht="14.25" thickTop="1" thickBot="1" x14ac:dyDescent="0.25">
      <c r="A32" s="126" t="s">
        <v>200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Top="1" thickBot="1" x14ac:dyDescent="0.25">
      <c r="A33" s="133" t="s">
        <v>201</v>
      </c>
      <c r="B33" s="123"/>
      <c r="C33" s="123"/>
      <c r="D33" s="134"/>
    </row>
    <row r="34" spans="1:4" ht="14.25" thickTop="1" thickBot="1" x14ac:dyDescent="0.25">
      <c r="A34" s="135" t="s">
        <v>202</v>
      </c>
      <c r="B34" s="125">
        <f>'Биланс на состојба'!B37</f>
        <v>5007589</v>
      </c>
      <c r="C34" s="125">
        <f>'Биланс на состојба'!C37</f>
        <v>5124057</v>
      </c>
      <c r="D34" s="125">
        <f>'Биланс на состојба'!D37</f>
        <v>102.32582985544541</v>
      </c>
    </row>
    <row r="35" spans="1:4" ht="14.25" thickTop="1" thickBot="1" x14ac:dyDescent="0.25">
      <c r="A35" s="136" t="s">
        <v>337</v>
      </c>
      <c r="B35" s="127">
        <f>'Биланс на состојба'!B38</f>
        <v>836165</v>
      </c>
      <c r="C35" s="127">
        <f>'Биланс на состојба'!C38</f>
        <v>836165</v>
      </c>
      <c r="D35" s="129">
        <f>'Биланс на состојба'!D38</f>
        <v>100</v>
      </c>
    </row>
    <row r="36" spans="1:4" ht="14.25" thickTop="1" thickBot="1" x14ac:dyDescent="0.25">
      <c r="A36" s="137" t="s">
        <v>203</v>
      </c>
      <c r="B36" s="127">
        <f>'Биланс на состојба'!B39</f>
        <v>1924933</v>
      </c>
      <c r="C36" s="127">
        <f>'Биланс на состојба'!C39</f>
        <v>2185071</v>
      </c>
      <c r="D36" s="129">
        <f>'Биланс на состојба'!D39</f>
        <v>113.51413269968359</v>
      </c>
    </row>
    <row r="37" spans="1:4" ht="14.25" thickTop="1" thickBot="1" x14ac:dyDescent="0.25">
      <c r="A37" s="126" t="s">
        <v>204</v>
      </c>
      <c r="B37" s="127">
        <f>'Биланс на состојба'!B40</f>
        <v>2246491</v>
      </c>
      <c r="C37" s="127">
        <f>'Биланс на состојба'!C40</f>
        <v>2102821</v>
      </c>
      <c r="D37" s="129">
        <f>'Биланс на состојба'!D40</f>
        <v>93.604692829839962</v>
      </c>
    </row>
    <row r="38" spans="1:4" ht="14.25" thickTop="1" thickBot="1" x14ac:dyDescent="0.25">
      <c r="A38" s="126" t="s">
        <v>205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Top="1" thickBot="1" x14ac:dyDescent="0.25">
      <c r="A39" s="138" t="s">
        <v>206</v>
      </c>
      <c r="B39" s="125">
        <f>'Биланс на состојба'!B42</f>
        <v>3019649</v>
      </c>
      <c r="C39" s="125">
        <f>'Биланс на состојба'!C42</f>
        <v>2758372</v>
      </c>
      <c r="D39" s="125">
        <f>'Биланс на состојба'!D42</f>
        <v>91.347438063165626</v>
      </c>
    </row>
    <row r="40" spans="1:4" ht="14.25" thickTop="1" thickBot="1" x14ac:dyDescent="0.25">
      <c r="A40" s="132" t="s">
        <v>207</v>
      </c>
      <c r="B40" s="125">
        <f>'Биланс на состојба'!B43</f>
        <v>2786101</v>
      </c>
      <c r="C40" s="125">
        <f>'Биланс на состојба'!C43</f>
        <v>2487100</v>
      </c>
      <c r="D40" s="125">
        <f>'Биланс на состојба'!D43</f>
        <v>89.268120574236193</v>
      </c>
    </row>
    <row r="41" spans="1:4" ht="14.25" thickTop="1" thickBot="1" x14ac:dyDescent="0.25">
      <c r="A41" s="126" t="s">
        <v>208</v>
      </c>
      <c r="B41" s="127">
        <f>'Биланс на состојба'!B44</f>
        <v>2705241</v>
      </c>
      <c r="C41" s="127">
        <f>'Биланс на состојба'!C44</f>
        <v>2314207</v>
      </c>
      <c r="D41" s="129">
        <f>'Биланс на состојба'!D44</f>
        <v>85.545317404253453</v>
      </c>
    </row>
    <row r="42" spans="1:4" ht="14.25" thickTop="1" thickBot="1" x14ac:dyDescent="0.25">
      <c r="A42" s="128" t="s">
        <v>209</v>
      </c>
      <c r="B42" s="127">
        <f>'Биланс на состојба'!B45</f>
        <v>28912</v>
      </c>
      <c r="C42" s="127">
        <f>'Биланс на состојба'!C45</f>
        <v>63926</v>
      </c>
      <c r="D42" s="129">
        <f>'Биланс на состојба'!D45</f>
        <v>0</v>
      </c>
    </row>
    <row r="43" spans="1:4" ht="14.25" thickTop="1" thickBot="1" x14ac:dyDescent="0.25">
      <c r="A43" s="128" t="s">
        <v>210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25" thickTop="1" thickBot="1" x14ac:dyDescent="0.25">
      <c r="A44" s="128" t="s">
        <v>211</v>
      </c>
      <c r="B44" s="127">
        <f>'Биланс на состојба'!B47</f>
        <v>34590</v>
      </c>
      <c r="C44" s="127">
        <f>'Биланс на состојба'!C47</f>
        <v>78501</v>
      </c>
      <c r="D44" s="129">
        <f>'Биланс на состојба'!D47</f>
        <v>0</v>
      </c>
    </row>
    <row r="45" spans="1:4" ht="14.25" thickTop="1" thickBot="1" x14ac:dyDescent="0.25">
      <c r="A45" s="128" t="s">
        <v>338</v>
      </c>
      <c r="B45" s="129">
        <f>'Биланс на состојба'!B48</f>
        <v>9572</v>
      </c>
      <c r="C45" s="129">
        <f>'Биланс на состојба'!C48</f>
        <v>1172</v>
      </c>
      <c r="D45" s="129">
        <f>'Биланс на состојба'!D48</f>
        <v>12.244045131633932</v>
      </c>
    </row>
    <row r="46" spans="1:4" ht="14.25" thickTop="1" thickBot="1" x14ac:dyDescent="0.25">
      <c r="A46" s="128" t="s">
        <v>339</v>
      </c>
      <c r="B46" s="127">
        <f>'Биланс на состојба'!B49</f>
        <v>7786</v>
      </c>
      <c r="C46" s="127">
        <f>'Биланс на состојба'!C49</f>
        <v>29294</v>
      </c>
      <c r="D46" s="129">
        <f>'Биланс на состојба'!D49</f>
        <v>0</v>
      </c>
    </row>
    <row r="47" spans="1:4" ht="14.25" thickTop="1" thickBot="1" x14ac:dyDescent="0.25">
      <c r="A47" s="128" t="s">
        <v>340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Top="1" thickBot="1" x14ac:dyDescent="0.25">
      <c r="A48" s="124" t="s">
        <v>212</v>
      </c>
      <c r="B48" s="125">
        <f>'Биланс на состојба'!B51</f>
        <v>233548</v>
      </c>
      <c r="C48" s="125">
        <f>'Биланс на состојба'!C51</f>
        <v>271272</v>
      </c>
      <c r="D48" s="125">
        <f>'Биланс на состојба'!D51</f>
        <v>116.15256820867658</v>
      </c>
    </row>
    <row r="49" spans="1:4" ht="14.25" thickTop="1" thickBot="1" x14ac:dyDescent="0.25">
      <c r="A49" s="128" t="s">
        <v>213</v>
      </c>
      <c r="B49" s="127">
        <f>'Биланс на состојба'!B52</f>
        <v>2982</v>
      </c>
      <c r="C49" s="127">
        <f>'Биланс на состојба'!C52</f>
        <v>234107</v>
      </c>
      <c r="D49" s="129">
        <f>'Биланс на состојба'!D52</f>
        <v>0</v>
      </c>
    </row>
    <row r="50" spans="1:4" ht="14.25" thickTop="1" thickBot="1" x14ac:dyDescent="0.25">
      <c r="A50" s="128" t="s">
        <v>239</v>
      </c>
      <c r="B50" s="127">
        <f>'Биланс на состојба'!B53</f>
        <v>0</v>
      </c>
      <c r="C50" s="127">
        <f>'Биланс на состојба'!C53</f>
        <v>0</v>
      </c>
      <c r="D50" s="129">
        <f>'Биланс на состојба'!D53</f>
        <v>0</v>
      </c>
    </row>
    <row r="51" spans="1:4" ht="14.25" thickTop="1" thickBot="1" x14ac:dyDescent="0.25">
      <c r="A51" s="128" t="s">
        <v>215</v>
      </c>
      <c r="B51" s="127">
        <f>'Биланс на состојба'!B54</f>
        <v>230566</v>
      </c>
      <c r="C51" s="127">
        <f>'Биланс на состојба'!C54</f>
        <v>37165</v>
      </c>
      <c r="D51" s="129">
        <f>'Биланс на состојба'!D54</f>
        <v>16.119028824718303</v>
      </c>
    </row>
    <row r="52" spans="1:4" ht="14.25" thickTop="1" thickBot="1" x14ac:dyDescent="0.25">
      <c r="A52" s="128" t="s">
        <v>341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25" thickTop="1" thickBot="1" x14ac:dyDescent="0.25">
      <c r="A53" s="124" t="s">
        <v>216</v>
      </c>
      <c r="B53" s="125">
        <f>'Биланс на состојба'!B56</f>
        <v>8027238</v>
      </c>
      <c r="C53" s="125">
        <f>'Биланс на состојба'!C56</f>
        <v>7882429</v>
      </c>
      <c r="D53" s="125">
        <f>'Биланс на состојба'!D56</f>
        <v>98.196029568327234</v>
      </c>
    </row>
    <row r="54" spans="1:4" ht="14.25" thickTop="1" thickBot="1" x14ac:dyDescent="0.25">
      <c r="A54" s="126" t="s">
        <v>217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 x14ac:dyDescent="0.2">
      <c r="A55" s="101"/>
      <c r="B55" s="101"/>
      <c r="C55" s="101"/>
      <c r="D55" s="101"/>
    </row>
    <row r="56" spans="1:4" x14ac:dyDescent="0.2">
      <c r="A56" s="101"/>
      <c r="B56" s="101"/>
      <c r="C56" s="101"/>
      <c r="D56" s="101"/>
    </row>
    <row r="57" spans="1:4" x14ac:dyDescent="0.2">
      <c r="A57" s="101"/>
      <c r="B57" s="101"/>
      <c r="C57" s="101"/>
      <c r="D57" s="101"/>
    </row>
    <row r="58" spans="1:4" x14ac:dyDescent="0.2">
      <c r="A58" s="101"/>
      <c r="B58" s="101"/>
      <c r="C58" s="101"/>
      <c r="D58" s="101"/>
    </row>
    <row r="59" spans="1:4" x14ac:dyDescent="0.2">
      <c r="A59" s="101"/>
      <c r="B59" s="101"/>
      <c r="C59" s="101"/>
      <c r="D59" s="101"/>
    </row>
    <row r="60" spans="1:4" x14ac:dyDescent="0.2">
      <c r="A60" s="101"/>
      <c r="B60" s="101"/>
      <c r="C60" s="101"/>
      <c r="D60" s="101"/>
    </row>
    <row r="61" spans="1:4" x14ac:dyDescent="0.2">
      <c r="A61" s="101"/>
      <c r="B61" s="101"/>
      <c r="C61" s="101"/>
      <c r="D61" s="101"/>
    </row>
    <row r="62" spans="1:4" x14ac:dyDescent="0.2">
      <c r="A62" s="101"/>
      <c r="B62" s="101"/>
      <c r="C62" s="101"/>
      <c r="D62" s="101"/>
    </row>
    <row r="63" spans="1:4" x14ac:dyDescent="0.2">
      <c r="A63" s="101"/>
      <c r="B63" s="101"/>
      <c r="C63" s="101"/>
      <c r="D63" s="101"/>
    </row>
    <row r="64" spans="1:4" x14ac:dyDescent="0.2">
      <c r="A64" s="101"/>
      <c r="B64" s="101"/>
      <c r="C64" s="101"/>
      <c r="D64" s="101"/>
    </row>
    <row r="65" spans="1:4" x14ac:dyDescent="0.2">
      <c r="A65" s="106"/>
      <c r="B65" s="106"/>
      <c r="C65" s="106"/>
      <c r="D65" s="106"/>
    </row>
    <row r="66" spans="1:4" x14ac:dyDescent="0.2">
      <c r="A66" s="106"/>
      <c r="B66" s="106"/>
      <c r="C66" s="106"/>
      <c r="D66" s="106"/>
    </row>
    <row r="67" spans="1:4" x14ac:dyDescent="0.2">
      <c r="A67" s="106"/>
      <c r="B67" s="106"/>
      <c r="C67" s="106"/>
      <c r="D67" s="106"/>
    </row>
    <row r="68" spans="1:4" x14ac:dyDescent="0.2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zoomScale="110" workbookViewId="0">
      <selection activeCell="G23" sqref="G23"/>
    </sheetView>
  </sheetViews>
  <sheetFormatPr defaultRowHeight="12.75" x14ac:dyDescent="0.2"/>
  <cols>
    <col min="1" max="1" width="5.140625" style="141" customWidth="1"/>
    <col min="2" max="2" width="54.5703125" style="141" customWidth="1"/>
    <col min="3" max="4" width="18.42578125" style="141" customWidth="1"/>
    <col min="5" max="16384" width="9.140625" style="141"/>
  </cols>
  <sheetData>
    <row r="1" spans="1:6" x14ac:dyDescent="0.2">
      <c r="A1" s="139"/>
      <c r="B1" s="139"/>
      <c r="C1" s="140"/>
      <c r="D1" s="140"/>
      <c r="E1" s="140"/>
    </row>
    <row r="2" spans="1:6" x14ac:dyDescent="0.2">
      <c r="A2" s="139"/>
      <c r="B2" s="142" t="s">
        <v>28</v>
      </c>
      <c r="C2" s="256" t="str">
        <f>'ФИ-Почетна'!$C$18</f>
        <v>ГД ГРАНИТ АД Скопје</v>
      </c>
      <c r="D2" s="257"/>
      <c r="E2" s="257"/>
    </row>
    <row r="3" spans="1:6" ht="12.75" customHeight="1" x14ac:dyDescent="0.2">
      <c r="A3" s="139"/>
      <c r="B3" s="142" t="s">
        <v>30</v>
      </c>
      <c r="C3" s="144" t="str">
        <f>'ФИ-Почетна'!$C$22</f>
        <v>01.01 - 31.12</v>
      </c>
      <c r="D3" s="145" t="s">
        <v>325</v>
      </c>
      <c r="E3" s="143">
        <f>'ФИ-Почетна'!$C$23</f>
        <v>2018</v>
      </c>
    </row>
    <row r="4" spans="1:6" x14ac:dyDescent="0.2">
      <c r="A4" s="139"/>
      <c r="B4" s="146" t="s">
        <v>238</v>
      </c>
      <c r="C4" s="147" t="str">
        <f>'ФИ-Почетна'!$C$20</f>
        <v>да</v>
      </c>
      <c r="D4" s="140"/>
      <c r="E4" s="140"/>
    </row>
    <row r="5" spans="1:6" x14ac:dyDescent="0.2">
      <c r="A5" s="139"/>
      <c r="B5" s="139"/>
      <c r="C5" s="140"/>
      <c r="D5" s="140"/>
      <c r="E5" s="140"/>
    </row>
    <row r="6" spans="1:6" x14ac:dyDescent="0.2">
      <c r="A6" s="139"/>
      <c r="B6" s="255" t="s">
        <v>27</v>
      </c>
      <c r="C6" s="255"/>
      <c r="D6" s="255"/>
      <c r="E6" s="255"/>
    </row>
    <row r="7" spans="1:6" x14ac:dyDescent="0.2">
      <c r="A7" s="139"/>
      <c r="B7" s="255"/>
      <c r="C7" s="255"/>
      <c r="D7" s="255"/>
      <c r="E7" s="255"/>
    </row>
    <row r="8" spans="1:6" s="150" customFormat="1" ht="15" customHeight="1" thickBot="1" x14ac:dyDescent="0.25">
      <c r="A8" s="148"/>
      <c r="B8" s="149"/>
      <c r="C8" s="254" t="s">
        <v>35</v>
      </c>
      <c r="D8" s="254"/>
      <c r="E8" s="254"/>
    </row>
    <row r="9" spans="1:6" s="152" customFormat="1" ht="25.5" customHeight="1" thickTop="1" thickBot="1" x14ac:dyDescent="0.25">
      <c r="A9" s="253"/>
      <c r="B9" s="253" t="s">
        <v>34</v>
      </c>
      <c r="C9" s="151" t="s">
        <v>25</v>
      </c>
      <c r="D9" s="151" t="s">
        <v>26</v>
      </c>
      <c r="E9" s="151" t="s">
        <v>29</v>
      </c>
    </row>
    <row r="10" spans="1:6" ht="46.5" thickTop="1" thickBot="1" x14ac:dyDescent="0.25">
      <c r="A10" s="253"/>
      <c r="B10" s="253"/>
      <c r="C10" s="151" t="s">
        <v>33</v>
      </c>
      <c r="D10" s="151" t="s">
        <v>33</v>
      </c>
      <c r="E10" s="153" t="s">
        <v>32</v>
      </c>
    </row>
    <row r="11" spans="1:6" ht="18.75" customHeight="1" thickTop="1" thickBot="1" x14ac:dyDescent="0.25">
      <c r="A11" s="154">
        <v>1</v>
      </c>
      <c r="B11" s="155" t="s">
        <v>374</v>
      </c>
      <c r="C11" s="125">
        <f>'Биланс на успех - природа'!C11</f>
        <v>5737822</v>
      </c>
      <c r="D11" s="125">
        <f>'Биланс на успех - природа'!D11</f>
        <v>4985626</v>
      </c>
      <c r="E11" s="125">
        <f>'Биланс на успех - природа'!E11</f>
        <v>86.890565793083169</v>
      </c>
      <c r="F11" s="156"/>
    </row>
    <row r="12" spans="1:6" ht="13.5" customHeight="1" thickTop="1" thickBot="1" x14ac:dyDescent="0.25">
      <c r="A12" s="154">
        <v>2</v>
      </c>
      <c r="B12" s="157" t="s">
        <v>14</v>
      </c>
      <c r="C12" s="129">
        <f>'Биланс на успех - природа'!C12</f>
        <v>5241701</v>
      </c>
      <c r="D12" s="129">
        <f>'Биланс на успех - природа'!D12</f>
        <v>4265012</v>
      </c>
      <c r="E12" s="129">
        <f>'Биланс на успех - природа'!E12</f>
        <v>81.366945577399392</v>
      </c>
      <c r="F12" s="156"/>
    </row>
    <row r="13" spans="1:6" ht="15.75" customHeight="1" thickTop="1" thickBot="1" x14ac:dyDescent="0.25">
      <c r="A13" s="154" t="s">
        <v>342</v>
      </c>
      <c r="B13" s="157" t="s">
        <v>234</v>
      </c>
      <c r="C13" s="158">
        <f>'Биланс на успех - природа'!C13</f>
        <v>3867122</v>
      </c>
      <c r="D13" s="158">
        <f>'Биланс на успех - природа'!D13</f>
        <v>3273988</v>
      </c>
      <c r="E13" s="129">
        <f>'Биланс на успех - природа'!E13</f>
        <v>84.662133752180551</v>
      </c>
      <c r="F13" s="156"/>
    </row>
    <row r="14" spans="1:6" ht="15" customHeight="1" thickTop="1" thickBot="1" x14ac:dyDescent="0.25">
      <c r="A14" s="154" t="s">
        <v>253</v>
      </c>
      <c r="B14" s="157" t="s">
        <v>235</v>
      </c>
      <c r="C14" s="158">
        <f>'Биланс на успех - природа'!C14</f>
        <v>1374579</v>
      </c>
      <c r="D14" s="158">
        <f>'Биланс на успех - природа'!D14</f>
        <v>991024</v>
      </c>
      <c r="E14" s="129">
        <f>'Биланс на успех - природа'!E14</f>
        <v>72.09654737923394</v>
      </c>
      <c r="F14" s="156"/>
    </row>
    <row r="15" spans="1:6" ht="18" customHeight="1" thickTop="1" thickBot="1" x14ac:dyDescent="0.25">
      <c r="A15" s="154">
        <v>3</v>
      </c>
      <c r="B15" s="157" t="s">
        <v>254</v>
      </c>
      <c r="C15" s="159" t="str">
        <f>'Биланс на успех - природа'!C15</f>
        <v>XXXXXX</v>
      </c>
      <c r="D15" s="159">
        <f>'Биланс на успех - природа'!D15</f>
        <v>0</v>
      </c>
      <c r="E15" s="159" t="str">
        <f>'Биланс на успех - природа'!E15</f>
        <v>xxxxx</v>
      </c>
      <c r="F15" s="156"/>
    </row>
    <row r="16" spans="1:6" ht="27" thickTop="1" thickBot="1" x14ac:dyDescent="0.25">
      <c r="A16" s="154">
        <v>4</v>
      </c>
      <c r="B16" s="157" t="s">
        <v>370</v>
      </c>
      <c r="C16" s="158">
        <f>'Биланс на успех - природа'!C16</f>
        <v>379981</v>
      </c>
      <c r="D16" s="158">
        <f>'Биланс на успех - природа'!D16</f>
        <v>381296</v>
      </c>
      <c r="E16" s="129">
        <f>'Биланс на успех - природа'!E16</f>
        <v>100.3460699350757</v>
      </c>
      <c r="F16" s="156"/>
    </row>
    <row r="17" spans="1:6" ht="27" thickTop="1" thickBot="1" x14ac:dyDescent="0.25">
      <c r="A17" s="154">
        <v>5</v>
      </c>
      <c r="B17" s="157" t="s">
        <v>371</v>
      </c>
      <c r="C17" s="158">
        <f>'Биланс на успех - природа'!C17</f>
        <v>381296</v>
      </c>
      <c r="D17" s="158">
        <f>'Биланс на успех - природа'!D17</f>
        <v>400048</v>
      </c>
      <c r="E17" s="129">
        <f>'Биланс на успех - природа'!E17</f>
        <v>104.91796399647517</v>
      </c>
      <c r="F17" s="156"/>
    </row>
    <row r="18" spans="1:6" ht="18" customHeight="1" thickTop="1" thickBot="1" x14ac:dyDescent="0.25">
      <c r="A18" s="154">
        <v>6</v>
      </c>
      <c r="B18" s="157" t="s">
        <v>372</v>
      </c>
      <c r="C18" s="158">
        <f>'Биланс на успех - природа'!C18</f>
        <v>382239</v>
      </c>
      <c r="D18" s="158">
        <f>'Биланс на успех - природа'!D18</f>
        <v>378549</v>
      </c>
      <c r="E18" s="129">
        <f>'Биланс на успех - природа'!E18</f>
        <v>99.03463539827176</v>
      </c>
      <c r="F18" s="156"/>
    </row>
    <row r="19" spans="1:6" ht="18" customHeight="1" thickTop="1" thickBot="1" x14ac:dyDescent="0.25">
      <c r="A19" s="154">
        <v>7</v>
      </c>
      <c r="B19" s="157" t="s">
        <v>7</v>
      </c>
      <c r="C19" s="158">
        <f>'Биланс на успех - природа'!C19</f>
        <v>113882</v>
      </c>
      <c r="D19" s="158">
        <f>'Биланс на успех - природа'!D19</f>
        <v>342065</v>
      </c>
      <c r="E19" s="129">
        <f>'Биланс на успех - природа'!E19</f>
        <v>0</v>
      </c>
      <c r="F19" s="156"/>
    </row>
    <row r="20" spans="1:6" ht="18" customHeight="1" thickTop="1" thickBot="1" x14ac:dyDescent="0.25">
      <c r="A20" s="154">
        <v>8</v>
      </c>
      <c r="B20" s="160" t="s">
        <v>373</v>
      </c>
      <c r="C20" s="125">
        <f>'Биланс на успех - природа'!C20</f>
        <v>5577442</v>
      </c>
      <c r="D20" s="125">
        <f>'Биланс на успех - природа'!D20</f>
        <v>4969677</v>
      </c>
      <c r="E20" s="125">
        <f>'Биланс на успех - природа'!E20</f>
        <v>89.103158759875939</v>
      </c>
      <c r="F20" s="156"/>
    </row>
    <row r="21" spans="1:6" ht="18" customHeight="1" thickTop="1" thickBot="1" x14ac:dyDescent="0.25">
      <c r="A21" s="154">
        <v>9</v>
      </c>
      <c r="B21" s="161" t="s">
        <v>360</v>
      </c>
      <c r="C21" s="158">
        <f>'Биланс на успех - природа'!C21</f>
        <v>11924</v>
      </c>
      <c r="D21" s="158">
        <f>'Биланс на успех - природа'!D21</f>
        <v>15444</v>
      </c>
      <c r="E21" s="129">
        <f>'Биланс на успех - природа'!E21</f>
        <v>129.52029520295204</v>
      </c>
      <c r="F21" s="156"/>
    </row>
    <row r="22" spans="1:6" ht="18" customHeight="1" thickTop="1" thickBot="1" x14ac:dyDescent="0.25">
      <c r="A22" s="154">
        <v>10</v>
      </c>
      <c r="B22" s="161" t="s">
        <v>361</v>
      </c>
      <c r="C22" s="158">
        <f>'Биланс на успех - природа'!C22</f>
        <v>1382190</v>
      </c>
      <c r="D22" s="158">
        <f>'Биланс на успех - природа'!D22</f>
        <v>1217842</v>
      </c>
      <c r="E22" s="129">
        <f>'Биланс на успех - природа'!E22</f>
        <v>88.109594194719975</v>
      </c>
      <c r="F22" s="156"/>
    </row>
    <row r="23" spans="1:6" ht="18" customHeight="1" thickTop="1" thickBot="1" x14ac:dyDescent="0.25">
      <c r="A23" s="154">
        <v>11</v>
      </c>
      <c r="B23" s="161" t="s">
        <v>362</v>
      </c>
      <c r="C23" s="158">
        <f>'Биланс на успех - природа'!C23</f>
        <v>173210</v>
      </c>
      <c r="D23" s="158">
        <f>'Биланс на успех - природа'!D23</f>
        <v>238404</v>
      </c>
      <c r="E23" s="129">
        <f>'Биланс на успех - природа'!E23</f>
        <v>137.63870446279083</v>
      </c>
      <c r="F23" s="156"/>
    </row>
    <row r="24" spans="1:6" ht="14.25" thickTop="1" thickBot="1" x14ac:dyDescent="0.25">
      <c r="A24" s="154">
        <v>12</v>
      </c>
      <c r="B24" s="161" t="s">
        <v>363</v>
      </c>
      <c r="C24" s="158">
        <f>'Биланс на успех - природа'!C24</f>
        <v>2317423</v>
      </c>
      <c r="D24" s="158">
        <f>'Биланс на успех - природа'!D24</f>
        <v>1909259</v>
      </c>
      <c r="E24" s="129">
        <f>'Биланс на успех - природа'!E24</f>
        <v>82.387160220641633</v>
      </c>
      <c r="F24" s="156"/>
    </row>
    <row r="25" spans="1:6" ht="18" customHeight="1" thickTop="1" thickBot="1" x14ac:dyDescent="0.25">
      <c r="A25" s="154">
        <v>13</v>
      </c>
      <c r="B25" s="161" t="s">
        <v>364</v>
      </c>
      <c r="C25" s="158">
        <f>'Биланс на успех - природа'!C25</f>
        <v>176519</v>
      </c>
      <c r="D25" s="158">
        <f>'Биланс на успех - природа'!D25</f>
        <v>189835</v>
      </c>
      <c r="E25" s="129">
        <f>'Биланс на успех - природа'!E25</f>
        <v>107.54366385488248</v>
      </c>
      <c r="F25" s="156"/>
    </row>
    <row r="26" spans="1:6" ht="18" customHeight="1" thickTop="1" thickBot="1" x14ac:dyDescent="0.25">
      <c r="A26" s="154">
        <v>14</v>
      </c>
      <c r="B26" s="161" t="s">
        <v>365</v>
      </c>
      <c r="C26" s="158">
        <f>'Биланс на успех - природа'!C26</f>
        <v>1001693</v>
      </c>
      <c r="D26" s="158">
        <f>'Биланс на успех - природа'!D26</f>
        <v>944805</v>
      </c>
      <c r="E26" s="129">
        <f>'Биланс на успех - природа'!E26</f>
        <v>94.320814860441274</v>
      </c>
      <c r="F26" s="156"/>
    </row>
    <row r="27" spans="1:6" ht="14.25" customHeight="1" thickTop="1" thickBot="1" x14ac:dyDescent="0.25">
      <c r="A27" s="154">
        <v>15</v>
      </c>
      <c r="B27" s="157" t="s">
        <v>366</v>
      </c>
      <c r="C27" s="158">
        <f>'Биланс на успех - природа'!C27</f>
        <v>419223</v>
      </c>
      <c r="D27" s="158">
        <f>'Биланс на успех - природа'!D27</f>
        <v>231469</v>
      </c>
      <c r="E27" s="129">
        <f>'Биланс на успех - природа'!E27</f>
        <v>55.21381221927232</v>
      </c>
      <c r="F27" s="156"/>
    </row>
    <row r="28" spans="1:6" ht="18" customHeight="1" thickTop="1" thickBot="1" x14ac:dyDescent="0.25">
      <c r="A28" s="154">
        <v>16</v>
      </c>
      <c r="B28" s="161" t="s">
        <v>367</v>
      </c>
      <c r="C28" s="158">
        <f>'Биланс на успех - природа'!C28</f>
        <v>2494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Top="1" thickBot="1" x14ac:dyDescent="0.25">
      <c r="A29" s="154">
        <v>17</v>
      </c>
      <c r="B29" s="157" t="s">
        <v>368</v>
      </c>
      <c r="C29" s="158">
        <f>'Биланс на успех - природа'!C29</f>
        <v>3650</v>
      </c>
      <c r="D29" s="158">
        <f>'Биланс на успех - природа'!D29</f>
        <v>4787</v>
      </c>
      <c r="E29" s="129">
        <f>'Биланс на успех - природа'!E29</f>
        <v>131.15068493150685</v>
      </c>
      <c r="F29" s="156"/>
    </row>
    <row r="30" spans="1:6" ht="18" customHeight="1" thickTop="1" thickBot="1" x14ac:dyDescent="0.25">
      <c r="A30" s="154">
        <v>18</v>
      </c>
      <c r="B30" s="161" t="s">
        <v>369</v>
      </c>
      <c r="C30" s="158">
        <f>'Биланс на успех - природа'!C30</f>
        <v>1380</v>
      </c>
      <c r="D30" s="158">
        <f>'Биланс на успех - природа'!D30</f>
        <v>457</v>
      </c>
      <c r="E30" s="129">
        <f>'Биланс на успех - природа'!E30</f>
        <v>0</v>
      </c>
      <c r="F30" s="156"/>
    </row>
    <row r="31" spans="1:6" ht="14.25" thickTop="1" thickBot="1" x14ac:dyDescent="0.25">
      <c r="A31" s="154">
        <v>19</v>
      </c>
      <c r="B31" s="157" t="s">
        <v>8</v>
      </c>
      <c r="C31" s="158">
        <f>'Биланс на успех - природа'!C31</f>
        <v>87736</v>
      </c>
      <c r="D31" s="158">
        <f>'Биланс на успех - природа'!D31</f>
        <v>217375</v>
      </c>
      <c r="E31" s="129">
        <f>'Биланс на успех - природа'!E31</f>
        <v>0</v>
      </c>
      <c r="F31" s="156"/>
    </row>
    <row r="32" spans="1:6" ht="18" customHeight="1" thickTop="1" thickBot="1" x14ac:dyDescent="0.25">
      <c r="A32" s="154">
        <v>20</v>
      </c>
      <c r="B32" s="160" t="s">
        <v>9</v>
      </c>
      <c r="C32" s="162">
        <f>'Биланс на успех - природа'!C32</f>
        <v>161695</v>
      </c>
      <c r="D32" s="162">
        <f>'Биланс на успех - природа'!D32</f>
        <v>34701</v>
      </c>
      <c r="E32" s="162">
        <f>'Биланс на успех - природа'!E32</f>
        <v>21.460774915736415</v>
      </c>
      <c r="F32" s="156"/>
    </row>
    <row r="33" spans="1:6" ht="14.25" customHeight="1" thickTop="1" thickBot="1" x14ac:dyDescent="0.25">
      <c r="A33" s="154">
        <v>21</v>
      </c>
      <c r="B33" s="161" t="s">
        <v>349</v>
      </c>
      <c r="C33" s="162">
        <f>'Биланс на успех - природа'!C33</f>
        <v>26939</v>
      </c>
      <c r="D33" s="162">
        <f>'Биланс на успех - природа'!D33</f>
        <v>69891</v>
      </c>
      <c r="E33" s="125">
        <f>'Биланс на успех - природа'!E33</f>
        <v>0</v>
      </c>
      <c r="F33" s="156"/>
    </row>
    <row r="34" spans="1:6" ht="30" customHeight="1" thickTop="1" thickBot="1" x14ac:dyDescent="0.25">
      <c r="A34" s="154" t="s">
        <v>343</v>
      </c>
      <c r="B34" s="157" t="s">
        <v>255</v>
      </c>
      <c r="C34" s="158">
        <f>'Биланс на успех - природа'!C34</f>
        <v>26939</v>
      </c>
      <c r="D34" s="158">
        <f>'Биланс на успех - природа'!D34</f>
        <v>69891</v>
      </c>
      <c r="E34" s="129">
        <f>'Биланс на успех - природа'!E34</f>
        <v>0</v>
      </c>
      <c r="F34" s="156"/>
    </row>
    <row r="35" spans="1:6" ht="18.75" customHeight="1" thickTop="1" thickBot="1" x14ac:dyDescent="0.25">
      <c r="A35" s="154" t="s">
        <v>344</v>
      </c>
      <c r="B35" s="157" t="s">
        <v>350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Top="1" thickBot="1" x14ac:dyDescent="0.25">
      <c r="A36" s="154" t="s">
        <v>345</v>
      </c>
      <c r="B36" s="157" t="s">
        <v>351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Top="1" thickBot="1" x14ac:dyDescent="0.25">
      <c r="A37" s="154">
        <v>22</v>
      </c>
      <c r="B37" s="161" t="s">
        <v>352</v>
      </c>
      <c r="C37" s="125">
        <f>'Биланс на успех - природа'!C37</f>
        <v>34932</v>
      </c>
      <c r="D37" s="125">
        <f>'Биланс на успех - природа'!D37</f>
        <v>25750</v>
      </c>
      <c r="E37" s="125">
        <f>'Биланс на успех - природа'!E37</f>
        <v>73.714645597160199</v>
      </c>
      <c r="F37" s="156"/>
    </row>
    <row r="38" spans="1:6" ht="18" customHeight="1" thickTop="1" thickBot="1" x14ac:dyDescent="0.25">
      <c r="A38" s="154" t="s">
        <v>346</v>
      </c>
      <c r="B38" s="157" t="s">
        <v>256</v>
      </c>
      <c r="C38" s="158">
        <f>'Биланс на успех - природа'!C38</f>
        <v>34932</v>
      </c>
      <c r="D38" s="158">
        <f>'Биланс на успех - природа'!D38</f>
        <v>25750</v>
      </c>
      <c r="E38" s="129">
        <f>'Биланс на успех - природа'!E38</f>
        <v>73.714645597160199</v>
      </c>
      <c r="F38" s="156"/>
    </row>
    <row r="39" spans="1:6" ht="18" customHeight="1" thickTop="1" thickBot="1" x14ac:dyDescent="0.25">
      <c r="A39" s="154" t="s">
        <v>347</v>
      </c>
      <c r="B39" s="157" t="s">
        <v>257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Top="1" thickBot="1" x14ac:dyDescent="0.25">
      <c r="A40" s="154" t="s">
        <v>348</v>
      </c>
      <c r="B40" s="157" t="s">
        <v>353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Top="1" thickBot="1" x14ac:dyDescent="0.25">
      <c r="A41" s="154">
        <v>23</v>
      </c>
      <c r="B41" s="160" t="s">
        <v>354</v>
      </c>
      <c r="C41" s="125">
        <f>'Биланс на успех - природа'!C41</f>
        <v>153702</v>
      </c>
      <c r="D41" s="125">
        <f>'Биланс на успех - природа'!D41</f>
        <v>78842</v>
      </c>
      <c r="E41" s="125">
        <f>'Биланс на успех - природа'!E41</f>
        <v>51.295363755839219</v>
      </c>
      <c r="F41" s="156"/>
    </row>
    <row r="42" spans="1:6" ht="18" customHeight="1" thickTop="1" thickBot="1" x14ac:dyDescent="0.25">
      <c r="A42" s="154">
        <v>24</v>
      </c>
      <c r="B42" s="157" t="s">
        <v>355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Top="1" thickBot="1" x14ac:dyDescent="0.25">
      <c r="A43" s="154">
        <v>25</v>
      </c>
      <c r="B43" s="160" t="s">
        <v>16</v>
      </c>
      <c r="C43" s="125">
        <f>'Биланс на успех - природа'!C43</f>
        <v>153702</v>
      </c>
      <c r="D43" s="125">
        <f>'Биланс на успех - природа'!D43</f>
        <v>78842</v>
      </c>
      <c r="E43" s="125">
        <f>'Биланс на успех - природа'!E43</f>
        <v>51.295363755839219</v>
      </c>
      <c r="F43" s="156"/>
    </row>
    <row r="44" spans="1:6" ht="18" customHeight="1" thickTop="1" thickBot="1" x14ac:dyDescent="0.25">
      <c r="A44" s="154">
        <v>26</v>
      </c>
      <c r="B44" s="161" t="s">
        <v>17</v>
      </c>
      <c r="C44" s="158">
        <f>'Биланс на успех - природа'!C44</f>
        <v>15314</v>
      </c>
      <c r="D44" s="158">
        <f>'Биланс на успех - природа'!D44</f>
        <v>3608</v>
      </c>
      <c r="E44" s="129">
        <f>'Биланс на успех - природа'!E44</f>
        <v>23.560141047407601</v>
      </c>
      <c r="F44" s="156"/>
    </row>
    <row r="45" spans="1:6" ht="18" customHeight="1" thickTop="1" thickBot="1" x14ac:dyDescent="0.25">
      <c r="A45" s="154">
        <v>27</v>
      </c>
      <c r="B45" s="160" t="s">
        <v>356</v>
      </c>
      <c r="C45" s="125">
        <f>'Биланс на успех - природа'!C45</f>
        <v>138388</v>
      </c>
      <c r="D45" s="125">
        <f>'Биланс на успех - природа'!D45</f>
        <v>75234</v>
      </c>
      <c r="E45" s="125">
        <f>'Биланс на успех - природа'!E45</f>
        <v>54.36454027805879</v>
      </c>
      <c r="F45" s="156"/>
    </row>
    <row r="46" spans="1:6" ht="18" customHeight="1" thickTop="1" thickBot="1" x14ac:dyDescent="0.25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6" ht="14.25" thickTop="1" thickBot="1" x14ac:dyDescent="0.25">
      <c r="A47" s="154">
        <v>29</v>
      </c>
      <c r="B47" s="160" t="s">
        <v>357</v>
      </c>
      <c r="C47" s="125">
        <f>'Биланс на успех - природа'!C47</f>
        <v>138388</v>
      </c>
      <c r="D47" s="125">
        <f>'Биланс на успех - природа'!D47</f>
        <v>75234</v>
      </c>
      <c r="E47" s="125">
        <f>'Биланс на успех - природа'!E47</f>
        <v>54.36454027805879</v>
      </c>
    </row>
    <row r="48" spans="1:6" ht="14.25" thickTop="1" thickBot="1" x14ac:dyDescent="0.25">
      <c r="A48" s="154">
        <v>30</v>
      </c>
      <c r="B48" s="157" t="s">
        <v>358</v>
      </c>
      <c r="C48" s="158">
        <f>'Биланс на успех - природа'!C48</f>
        <v>-5644</v>
      </c>
      <c r="D48" s="158">
        <f>'Биланс на успех - природа'!D48</f>
        <v>144798</v>
      </c>
      <c r="E48" s="129">
        <f>'Биланс на успех - природа'!E48</f>
        <v>0</v>
      </c>
    </row>
    <row r="49" spans="1:5" ht="14.25" thickTop="1" thickBot="1" x14ac:dyDescent="0.25">
      <c r="A49" s="154">
        <v>31</v>
      </c>
      <c r="B49" s="160" t="s">
        <v>359</v>
      </c>
      <c r="C49" s="125">
        <f>'Биланс на успех - природа'!C49</f>
        <v>132744</v>
      </c>
      <c r="D49" s="125">
        <f>'Биланс на успех - природа'!D49</f>
        <v>220032</v>
      </c>
      <c r="E49" s="125">
        <f>'Биланс на успех - природа'!E49</f>
        <v>0</v>
      </c>
    </row>
    <row r="50" spans="1:5" ht="13.5" thickTop="1" x14ac:dyDescent="0.2">
      <c r="A50" s="163"/>
      <c r="B50" s="163"/>
      <c r="C50" s="163"/>
      <c r="D50" s="163"/>
      <c r="E50" s="163"/>
    </row>
    <row r="51" spans="1:5" x14ac:dyDescent="0.2">
      <c r="A51" s="163"/>
      <c r="B51" s="163"/>
      <c r="C51" s="163"/>
      <c r="D51" s="163"/>
      <c r="E51" s="163"/>
    </row>
    <row r="52" spans="1:5" x14ac:dyDescent="0.2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G56"/>
  <sheetViews>
    <sheetView topLeftCell="A36" zoomScale="110" workbookViewId="0">
      <selection activeCell="C29" sqref="C29"/>
    </sheetView>
  </sheetViews>
  <sheetFormatPr defaultRowHeight="12.75" x14ac:dyDescent="0.2"/>
  <cols>
    <col min="1" max="1" width="70.28515625" style="156" customWidth="1"/>
    <col min="2" max="2" width="15.28515625" style="156" customWidth="1"/>
    <col min="3" max="3" width="13.5703125" style="156" customWidth="1"/>
    <col min="4" max="4" width="12.7109375" style="156" customWidth="1"/>
    <col min="5" max="16384" width="9.140625" style="156"/>
  </cols>
  <sheetData>
    <row r="1" spans="1:7" x14ac:dyDescent="0.2">
      <c r="A1" s="140"/>
      <c r="B1" s="140"/>
      <c r="C1" s="140"/>
      <c r="D1" s="140"/>
      <c r="E1" s="164"/>
    </row>
    <row r="2" spans="1:7" ht="12" customHeight="1" x14ac:dyDescent="0.2">
      <c r="A2" s="142" t="s">
        <v>28</v>
      </c>
      <c r="B2" s="258" t="str">
        <f>'ФИ-Почетна'!$C$18</f>
        <v>ГД ГРАНИТ АД Скопје</v>
      </c>
      <c r="C2" s="259"/>
      <c r="D2" s="259"/>
      <c r="E2" s="164"/>
    </row>
    <row r="3" spans="1:7" ht="12" customHeight="1" x14ac:dyDescent="0.2">
      <c r="A3" s="142" t="s">
        <v>30</v>
      </c>
      <c r="B3" s="165" t="str">
        <f>'ФИ-Почетна'!$C$22</f>
        <v>01.01 - 31.12</v>
      </c>
      <c r="C3" s="166" t="s">
        <v>325</v>
      </c>
      <c r="D3" s="167">
        <f>'ФИ-Почетна'!$C$23</f>
        <v>2018</v>
      </c>
      <c r="E3" s="164"/>
    </row>
    <row r="4" spans="1:7" ht="12" customHeight="1" x14ac:dyDescent="0.2">
      <c r="A4" s="146" t="s">
        <v>238</v>
      </c>
      <c r="B4" s="147" t="str">
        <f>'ФИ-Почетна'!$C$20</f>
        <v>да</v>
      </c>
      <c r="C4" s="140"/>
      <c r="D4" s="140"/>
      <c r="E4" s="164"/>
    </row>
    <row r="5" spans="1:7" ht="24" customHeight="1" x14ac:dyDescent="0.2">
      <c r="A5" s="260" t="s">
        <v>111</v>
      </c>
      <c r="B5" s="260"/>
      <c r="C5" s="260"/>
      <c r="D5" s="140"/>
      <c r="E5" s="164"/>
      <c r="F5" s="164"/>
      <c r="G5" s="164"/>
    </row>
    <row r="6" spans="1:7" ht="12" customHeight="1" thickBot="1" x14ac:dyDescent="0.25">
      <c r="A6" s="168"/>
      <c r="B6" s="140"/>
      <c r="C6" s="261" t="s">
        <v>35</v>
      </c>
      <c r="D6" s="261"/>
      <c r="E6" s="164"/>
      <c r="F6" s="164"/>
      <c r="G6" s="164"/>
    </row>
    <row r="7" spans="1:7" s="171" customFormat="1" ht="32.25" customHeight="1" thickTop="1" thickBot="1" x14ac:dyDescent="0.25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Top="1" thickBot="1" x14ac:dyDescent="0.25">
      <c r="A8" s="172" t="s">
        <v>37</v>
      </c>
      <c r="B8" s="173">
        <f>'Паричен тек'!B9</f>
        <v>511529</v>
      </c>
      <c r="C8" s="173">
        <f>'Паричен тек'!C9</f>
        <v>-60212</v>
      </c>
      <c r="D8" s="173">
        <f>'Паричен тек'!D9</f>
        <v>0</v>
      </c>
      <c r="E8" s="164"/>
      <c r="F8" s="164"/>
      <c r="G8" s="164"/>
    </row>
    <row r="9" spans="1:7" ht="17.25" customHeight="1" thickTop="1" thickBot="1" x14ac:dyDescent="0.25">
      <c r="A9" s="174" t="s">
        <v>38</v>
      </c>
      <c r="B9" s="175">
        <f>'Паричен тек'!B10</f>
        <v>153702</v>
      </c>
      <c r="C9" s="175">
        <f>'Паричен тек'!C10</f>
        <v>78842</v>
      </c>
      <c r="D9" s="175">
        <f>'Паричен тек'!D10</f>
        <v>0</v>
      </c>
      <c r="E9" s="164"/>
      <c r="F9" s="164"/>
      <c r="G9" s="164"/>
    </row>
    <row r="10" spans="1:7" ht="16.5" customHeight="1" thickTop="1" thickBot="1" x14ac:dyDescent="0.25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7" ht="16.5" customHeight="1" thickTop="1" thickBot="1" x14ac:dyDescent="0.25">
      <c r="A11" s="176" t="s">
        <v>40</v>
      </c>
      <c r="B11" s="177">
        <f>'Паричен тек'!B12</f>
        <v>419223</v>
      </c>
      <c r="C11" s="177">
        <f>'Паричен тек'!C12</f>
        <v>231469</v>
      </c>
      <c r="D11" s="177">
        <f>'Паричен тек'!D12</f>
        <v>0</v>
      </c>
      <c r="E11" s="164"/>
    </row>
    <row r="12" spans="1:7" ht="16.5" customHeight="1" thickTop="1" thickBot="1" x14ac:dyDescent="0.25">
      <c r="A12" s="176" t="s">
        <v>68</v>
      </c>
      <c r="B12" s="177">
        <f>'Паричен тек'!B13</f>
        <v>2940</v>
      </c>
      <c r="C12" s="177">
        <f>'Паричен тек'!C13</f>
        <v>-193401</v>
      </c>
      <c r="D12" s="177">
        <f>'Паричен тек'!D13</f>
        <v>0</v>
      </c>
      <c r="E12" s="164"/>
    </row>
    <row r="13" spans="1:7" ht="16.5" customHeight="1" thickTop="1" thickBot="1" x14ac:dyDescent="0.25">
      <c r="A13" s="176" t="s">
        <v>69</v>
      </c>
      <c r="B13" s="177">
        <f>'Паричен тек'!B14</f>
        <v>-112152</v>
      </c>
      <c r="C13" s="177">
        <f>'Паричен тек'!C14</f>
        <v>32343</v>
      </c>
      <c r="D13" s="177">
        <f>'Паричен тек'!D14</f>
        <v>0</v>
      </c>
      <c r="E13" s="164"/>
    </row>
    <row r="14" spans="1:7" ht="16.5" customHeight="1" thickTop="1" thickBot="1" x14ac:dyDescent="0.25">
      <c r="A14" s="176" t="s">
        <v>70</v>
      </c>
      <c r="B14" s="177">
        <f>'Паричен тек'!B15</f>
        <v>625263</v>
      </c>
      <c r="C14" s="177">
        <f>'Паричен тек'!C15</f>
        <v>51658</v>
      </c>
      <c r="D14" s="177">
        <f>'Паричен тек'!D15</f>
        <v>0</v>
      </c>
      <c r="E14" s="164"/>
    </row>
    <row r="15" spans="1:7" ht="16.5" customHeight="1" thickTop="1" thickBot="1" x14ac:dyDescent="0.25">
      <c r="A15" s="176" t="s">
        <v>71</v>
      </c>
      <c r="B15" s="177">
        <f>'Паричен тек'!B16</f>
        <v>-403385</v>
      </c>
      <c r="C15" s="177">
        <f>'Паричен тек'!C16</f>
        <v>248493</v>
      </c>
      <c r="D15" s="177">
        <f>'Паричен тек'!D16</f>
        <v>0</v>
      </c>
      <c r="E15" s="164"/>
    </row>
    <row r="16" spans="1:7" ht="16.5" customHeight="1" thickTop="1" thickBot="1" x14ac:dyDescent="0.25">
      <c r="A16" s="176" t="s">
        <v>72</v>
      </c>
      <c r="B16" s="177">
        <f>'Паричен тек'!B17</f>
        <v>0</v>
      </c>
      <c r="C16" s="177">
        <f>'Паричен тек'!C17</f>
        <v>0</v>
      </c>
      <c r="D16" s="177">
        <f>'Паричен тек'!D17</f>
        <v>0</v>
      </c>
      <c r="E16" s="164"/>
    </row>
    <row r="17" spans="1:5" ht="16.5" customHeight="1" thickTop="1" thickBot="1" x14ac:dyDescent="0.25">
      <c r="A17" s="176" t="s">
        <v>222</v>
      </c>
      <c r="B17" s="177">
        <f>'Паричен тек'!B18</f>
        <v>-112177</v>
      </c>
      <c r="C17" s="177">
        <f>'Паричен тек'!C18</f>
        <v>-141350</v>
      </c>
      <c r="D17" s="177">
        <f>'Паричен тек'!D18</f>
        <v>0</v>
      </c>
      <c r="E17" s="164"/>
    </row>
    <row r="18" spans="1:5" ht="16.5" customHeight="1" thickTop="1" thickBot="1" x14ac:dyDescent="0.25">
      <c r="A18" s="176" t="s">
        <v>73</v>
      </c>
      <c r="B18" s="177">
        <f>'Паричен тек'!B19</f>
        <v>182474</v>
      </c>
      <c r="C18" s="177">
        <f>'Паричен тек'!C19</f>
        <v>-233487</v>
      </c>
      <c r="D18" s="177">
        <f>'Паричен тек'!D19</f>
        <v>0</v>
      </c>
      <c r="E18" s="164"/>
    </row>
    <row r="19" spans="1:5" ht="16.5" customHeight="1" thickTop="1" thickBot="1" x14ac:dyDescent="0.25">
      <c r="A19" s="176" t="s">
        <v>74</v>
      </c>
      <c r="B19" s="177">
        <f>'Паричен тек'!B20</f>
        <v>231663</v>
      </c>
      <c r="C19" s="177">
        <f>'Паричен тек'!C20</f>
        <v>-159699</v>
      </c>
      <c r="D19" s="177">
        <f>'Паричен тек'!D20</f>
        <v>0</v>
      </c>
      <c r="E19" s="164"/>
    </row>
    <row r="20" spans="1:5" ht="16.5" customHeight="1" thickTop="1" thickBot="1" x14ac:dyDescent="0.25">
      <c r="A20" s="176" t="s">
        <v>90</v>
      </c>
      <c r="B20" s="177">
        <f>'Паричен тек'!B21</f>
        <v>-404805</v>
      </c>
      <c r="C20" s="177">
        <f>'Паричен тек'!C21</f>
        <v>35511</v>
      </c>
      <c r="D20" s="177">
        <f>'Паричен тек'!D21</f>
        <v>0</v>
      </c>
      <c r="E20" s="164"/>
    </row>
    <row r="21" spans="1:5" ht="16.5" customHeight="1" thickTop="1" thickBot="1" x14ac:dyDescent="0.25">
      <c r="A21" s="176" t="s">
        <v>221</v>
      </c>
      <c r="B21" s="177">
        <f>'Паричен тек'!B22</f>
        <v>-22698</v>
      </c>
      <c r="C21" s="177">
        <f>'Паричен тек'!C22</f>
        <v>21508</v>
      </c>
      <c r="D21" s="177">
        <f>'Паричен тек'!D22</f>
        <v>0</v>
      </c>
      <c r="E21" s="164"/>
    </row>
    <row r="22" spans="1:5" ht="16.5" customHeight="1" thickTop="1" thickBot="1" x14ac:dyDescent="0.25">
      <c r="A22" s="176" t="s">
        <v>75</v>
      </c>
      <c r="B22" s="177">
        <f>'Паричен тек'!B23</f>
        <v>-19270</v>
      </c>
      <c r="C22" s="177">
        <f>'Паричен тек'!C23</f>
        <v>-8025</v>
      </c>
      <c r="D22" s="177">
        <f>'Паричен тек'!D23</f>
        <v>0</v>
      </c>
      <c r="E22" s="164"/>
    </row>
    <row r="23" spans="1:5" ht="16.5" customHeight="1" thickTop="1" thickBot="1" x14ac:dyDescent="0.25">
      <c r="A23" s="176" t="s">
        <v>76</v>
      </c>
      <c r="B23" s="177">
        <f>'Паричен тек'!B24</f>
        <v>0</v>
      </c>
      <c r="C23" s="177">
        <f>'Паричен тек'!C24</f>
        <v>-20466</v>
      </c>
      <c r="D23" s="177">
        <f>'Паричен тек'!D24</f>
        <v>0</v>
      </c>
      <c r="E23" s="164"/>
    </row>
    <row r="24" spans="1:5" ht="16.5" customHeight="1" thickTop="1" thickBot="1" x14ac:dyDescent="0.25">
      <c r="A24" s="176" t="s">
        <v>41</v>
      </c>
      <c r="B24" s="177">
        <f>'Паричен тек'!B25</f>
        <v>-29249</v>
      </c>
      <c r="C24" s="177">
        <f>'Паричен тек'!C25</f>
        <v>-3608</v>
      </c>
      <c r="D24" s="177">
        <f>'Паричен тек'!D25</f>
        <v>0</v>
      </c>
      <c r="E24" s="164"/>
    </row>
    <row r="25" spans="1:5" ht="16.5" customHeight="1" thickTop="1" thickBot="1" x14ac:dyDescent="0.25">
      <c r="A25" s="176" t="s">
        <v>77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Top="1" thickBot="1" x14ac:dyDescent="0.25">
      <c r="A26" s="176" t="s">
        <v>78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Top="1" thickBot="1" x14ac:dyDescent="0.25">
      <c r="A27" s="176" t="s">
        <v>83</v>
      </c>
      <c r="B27" s="177">
        <f>'Паричен тек'!B28</f>
        <v>0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Top="1" thickBot="1" x14ac:dyDescent="0.25">
      <c r="A28" s="172" t="s">
        <v>42</v>
      </c>
      <c r="B28" s="173">
        <f>'Паричен тек'!B29</f>
        <v>-301520</v>
      </c>
      <c r="C28" s="173">
        <f>'Паричен тек'!C29</f>
        <v>-319412</v>
      </c>
      <c r="D28" s="173">
        <f>'Паричен тек'!D29</f>
        <v>0</v>
      </c>
      <c r="E28" s="164"/>
    </row>
    <row r="29" spans="1:5" ht="17.25" customHeight="1" thickTop="1" thickBot="1" x14ac:dyDescent="0.25">
      <c r="A29" s="176" t="s">
        <v>80</v>
      </c>
      <c r="B29" s="177">
        <f>'Паричен тек'!B30</f>
        <v>-180506</v>
      </c>
      <c r="C29" s="177">
        <f>'Паричен тек'!C30</f>
        <v>0</v>
      </c>
      <c r="D29" s="177">
        <f>'Паричен тек'!D30</f>
        <v>0</v>
      </c>
      <c r="E29" s="164"/>
    </row>
    <row r="30" spans="1:5" ht="27.75" customHeight="1" thickTop="1" thickBot="1" x14ac:dyDescent="0.25">
      <c r="A30" s="176" t="s">
        <v>81</v>
      </c>
      <c r="B30" s="177">
        <f>'Паричен тек'!B31</f>
        <v>0</v>
      </c>
      <c r="C30" s="177">
        <f>'Паричен тек'!C31</f>
        <v>49195</v>
      </c>
      <c r="D30" s="177">
        <f>'Паричен тек'!D31</f>
        <v>0</v>
      </c>
      <c r="E30" s="164"/>
    </row>
    <row r="31" spans="1:5" ht="30.75" customHeight="1" thickTop="1" thickBot="1" x14ac:dyDescent="0.25">
      <c r="A31" s="176" t="s">
        <v>94</v>
      </c>
      <c r="B31" s="177">
        <f>'Паричен тек'!B32</f>
        <v>0</v>
      </c>
      <c r="C31" s="177">
        <f>'Паричен тек'!C32</f>
        <v>369</v>
      </c>
      <c r="D31" s="177">
        <f>'Паричен тек'!D32</f>
        <v>0</v>
      </c>
      <c r="E31" s="164"/>
    </row>
    <row r="32" spans="1:5" ht="27.75" customHeight="1" thickTop="1" thickBot="1" x14ac:dyDescent="0.25">
      <c r="A32" s="176" t="s">
        <v>95</v>
      </c>
      <c r="B32" s="177">
        <f>'Паричен тек'!B33</f>
        <v>-114890</v>
      </c>
      <c r="C32" s="177">
        <f>'Паричен тек'!C33</f>
        <v>-427258</v>
      </c>
      <c r="D32" s="177">
        <f>'Паричен тек'!D33</f>
        <v>0</v>
      </c>
      <c r="E32" s="164"/>
    </row>
    <row r="33" spans="1:5" ht="30" customHeight="1" thickTop="1" thickBot="1" x14ac:dyDescent="0.25">
      <c r="A33" s="176" t="s">
        <v>104</v>
      </c>
      <c r="B33" s="177">
        <f>'Паричен тек'!B34</f>
        <v>-25394</v>
      </c>
      <c r="C33" s="177">
        <f>'Паричен тек'!C34</f>
        <v>29791</v>
      </c>
      <c r="D33" s="177">
        <f>'Паричен тек'!D34</f>
        <v>0</v>
      </c>
      <c r="E33" s="164"/>
    </row>
    <row r="34" spans="1:5" ht="31.5" customHeight="1" thickTop="1" thickBot="1" x14ac:dyDescent="0.25">
      <c r="A34" s="176" t="s">
        <v>105</v>
      </c>
      <c r="B34" s="177">
        <f>'Паричен тек'!B35</f>
        <v>0</v>
      </c>
      <c r="C34" s="177">
        <f>'Паричен тек'!C35</f>
        <v>0</v>
      </c>
      <c r="D34" s="177">
        <f>'Паричен тек'!D35</f>
        <v>0</v>
      </c>
      <c r="E34" s="164"/>
    </row>
    <row r="35" spans="1:5" ht="16.5" customHeight="1" thickTop="1" thickBot="1" x14ac:dyDescent="0.25">
      <c r="A35" s="176" t="s">
        <v>75</v>
      </c>
      <c r="B35" s="177">
        <f>'Паричен тек'!B36</f>
        <v>19270</v>
      </c>
      <c r="C35" s="177">
        <f>'Паричен тек'!C36</f>
        <v>8025</v>
      </c>
      <c r="D35" s="177">
        <f>'Паричен тек'!D36</f>
        <v>0</v>
      </c>
      <c r="E35" s="164"/>
    </row>
    <row r="36" spans="1:5" ht="16.5" customHeight="1" thickTop="1" thickBot="1" x14ac:dyDescent="0.25">
      <c r="A36" s="176" t="s">
        <v>76</v>
      </c>
      <c r="B36" s="177">
        <f>'Паричен тек'!B37</f>
        <v>0</v>
      </c>
      <c r="C36" s="177">
        <f>'Паричен тек'!C37</f>
        <v>20466</v>
      </c>
      <c r="D36" s="177">
        <f>'Паричен тек'!D37</f>
        <v>0</v>
      </c>
      <c r="E36" s="164"/>
    </row>
    <row r="37" spans="1:5" ht="16.5" customHeight="1" thickTop="1" thickBot="1" x14ac:dyDescent="0.25">
      <c r="A37" s="176" t="s">
        <v>82</v>
      </c>
      <c r="B37" s="177">
        <f>'Паричен тек'!B38</f>
        <v>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Top="1" thickBot="1" x14ac:dyDescent="0.25">
      <c r="A38" s="172" t="s">
        <v>43</v>
      </c>
      <c r="B38" s="173">
        <f>'Паричен тек'!B39</f>
        <v>-73459</v>
      </c>
      <c r="C38" s="173">
        <f>'Паричен тек'!C39</f>
        <v>162573</v>
      </c>
      <c r="D38" s="173">
        <f>'Паричен тек'!D39</f>
        <v>0</v>
      </c>
      <c r="E38" s="164"/>
    </row>
    <row r="39" spans="1:5" ht="16.5" customHeight="1" thickTop="1" thickBot="1" x14ac:dyDescent="0.25">
      <c r="A39" s="176" t="s">
        <v>84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Top="1" thickBot="1" x14ac:dyDescent="0.25">
      <c r="A40" s="176" t="s">
        <v>85</v>
      </c>
      <c r="B40" s="177">
        <f>'Паричен тек'!B41</f>
        <v>-3018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Top="1" thickBot="1" x14ac:dyDescent="0.25">
      <c r="A41" s="176" t="s">
        <v>87</v>
      </c>
      <c r="B41" s="177">
        <f>'Паричен тек'!B42</f>
        <v>28912</v>
      </c>
      <c r="C41" s="177">
        <f>'Паричен тек'!C42</f>
        <v>266139</v>
      </c>
      <c r="D41" s="177">
        <f>'Паричен тек'!D42</f>
        <v>0</v>
      </c>
      <c r="E41" s="164"/>
    </row>
    <row r="42" spans="1:5" ht="16.5" customHeight="1" thickTop="1" thickBot="1" x14ac:dyDescent="0.25">
      <c r="A42" s="176" t="s">
        <v>89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Top="1" thickBot="1" x14ac:dyDescent="0.25">
      <c r="A43" s="176" t="s">
        <v>86</v>
      </c>
      <c r="B43" s="177">
        <f>'Паричен тек'!B44</f>
        <v>-99353</v>
      </c>
      <c r="C43" s="177">
        <f>'Паричен тек'!C44</f>
        <v>-103566</v>
      </c>
      <c r="D43" s="177">
        <f>'Паричен тек'!D44</f>
        <v>0</v>
      </c>
      <c r="E43" s="164"/>
    </row>
    <row r="44" spans="1:5" ht="16.5" customHeight="1" thickTop="1" thickBot="1" x14ac:dyDescent="0.25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Top="1" thickBot="1" x14ac:dyDescent="0.25">
      <c r="A45" s="176" t="s">
        <v>88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Top="1" thickBot="1" x14ac:dyDescent="0.25">
      <c r="A46" s="172" t="s">
        <v>45</v>
      </c>
      <c r="B46" s="173">
        <f>'Паричен тек'!B47</f>
        <v>136550</v>
      </c>
      <c r="C46" s="173">
        <f>'Паричен тек'!C47</f>
        <v>-217051</v>
      </c>
      <c r="D46" s="173">
        <f>'Паричен тек'!D47</f>
        <v>0</v>
      </c>
      <c r="E46" s="164"/>
    </row>
    <row r="47" spans="1:5" ht="16.5" customHeight="1" thickTop="1" thickBot="1" x14ac:dyDescent="0.25">
      <c r="A47" s="176" t="s">
        <v>46</v>
      </c>
      <c r="B47" s="177">
        <f>'Паричен тек'!B48</f>
        <v>381384</v>
      </c>
      <c r="C47" s="177">
        <f>'Паричен тек'!C48</f>
        <v>517934</v>
      </c>
      <c r="D47" s="177">
        <f>'Паричен тек'!D48</f>
        <v>0</v>
      </c>
      <c r="E47" s="164"/>
    </row>
    <row r="48" spans="1:5" ht="16.5" customHeight="1" thickTop="1" thickBot="1" x14ac:dyDescent="0.25">
      <c r="A48" s="172" t="s">
        <v>224</v>
      </c>
      <c r="B48" s="173">
        <f>'Паричен тек'!B49</f>
        <v>517934</v>
      </c>
      <c r="C48" s="173">
        <f>'Паричен тек'!C49</f>
        <v>300883</v>
      </c>
      <c r="D48" s="173">
        <f>'Паричен тек'!D49</f>
        <v>0</v>
      </c>
      <c r="E48" s="164"/>
    </row>
    <row r="49" spans="1:5" ht="13.5" thickTop="1" x14ac:dyDescent="0.2">
      <c r="A49" s="178"/>
      <c r="B49" s="140"/>
      <c r="C49" s="140"/>
      <c r="D49" s="140"/>
      <c r="E49" s="164"/>
    </row>
    <row r="50" spans="1:5" x14ac:dyDescent="0.2">
      <c r="A50" s="140"/>
      <c r="B50" s="140"/>
      <c r="C50" s="140"/>
      <c r="D50" s="140"/>
      <c r="E50" s="164"/>
    </row>
    <row r="51" spans="1:5" x14ac:dyDescent="0.2">
      <c r="A51" s="164"/>
      <c r="B51" s="164"/>
      <c r="C51" s="164"/>
      <c r="D51" s="164"/>
      <c r="E51" s="164"/>
    </row>
    <row r="52" spans="1:5" x14ac:dyDescent="0.2">
      <c r="A52" s="164"/>
      <c r="B52" s="164"/>
      <c r="C52" s="164"/>
      <c r="D52" s="164"/>
      <c r="E52" s="164"/>
    </row>
    <row r="53" spans="1:5" x14ac:dyDescent="0.2">
      <c r="A53" s="164"/>
      <c r="B53" s="164"/>
      <c r="C53" s="164"/>
      <c r="D53" s="164"/>
      <c r="E53" s="164"/>
    </row>
    <row r="54" spans="1:5" x14ac:dyDescent="0.2">
      <c r="A54" s="164"/>
      <c r="B54" s="164"/>
      <c r="C54" s="164"/>
      <c r="D54" s="164"/>
      <c r="E54" s="164"/>
    </row>
    <row r="55" spans="1:5" x14ac:dyDescent="0.2">
      <c r="A55" s="164"/>
      <c r="B55" s="164"/>
      <c r="C55" s="164"/>
      <c r="D55" s="164"/>
      <c r="E55" s="164"/>
    </row>
    <row r="56" spans="1:5" x14ac:dyDescent="0.2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topLeftCell="A28" zoomScale="120" workbookViewId="0">
      <selection activeCell="A3" sqref="A3:G3"/>
    </sheetView>
  </sheetViews>
  <sheetFormatPr defaultRowHeight="12.75" x14ac:dyDescent="0.2"/>
  <cols>
    <col min="1" max="1" width="52.42578125" style="141" customWidth="1"/>
    <col min="2" max="2" width="12" style="141" customWidth="1"/>
    <col min="3" max="3" width="10.5703125" style="141" customWidth="1"/>
    <col min="4" max="4" width="12.140625" style="141" customWidth="1"/>
    <col min="5" max="5" width="13.85546875" style="141" customWidth="1"/>
    <col min="6" max="6" width="10.7109375" style="141" customWidth="1"/>
    <col min="7" max="7" width="13.42578125" style="141" customWidth="1"/>
    <col min="8" max="16384" width="9.140625" style="141"/>
  </cols>
  <sheetData>
    <row r="1" spans="1:7" ht="15" customHeight="1" x14ac:dyDescent="0.2">
      <c r="A1" s="146" t="s">
        <v>238</v>
      </c>
      <c r="B1" s="179" t="str">
        <f>'ФИ-Почетна'!$C$20</f>
        <v>да</v>
      </c>
      <c r="C1" s="180"/>
      <c r="D1" s="180"/>
      <c r="E1" s="181" t="s">
        <v>30</v>
      </c>
      <c r="F1" s="266" t="str">
        <f>'ФИ-Почетна'!$C$22</f>
        <v>01.01 - 31.12</v>
      </c>
      <c r="G1" s="266"/>
    </row>
    <row r="2" spans="1:7" ht="12.75" customHeight="1" x14ac:dyDescent="0.2">
      <c r="A2" s="182" t="s">
        <v>135</v>
      </c>
      <c r="B2" s="268" t="str">
        <f>'ФИ-Почетна'!$C$18</f>
        <v>ГД ГРАНИТ АД Скопје</v>
      </c>
      <c r="C2" s="269"/>
      <c r="D2" s="269"/>
      <c r="E2" s="181" t="s">
        <v>325</v>
      </c>
      <c r="F2" s="267">
        <f>'ФИ-Почетна'!$C$23</f>
        <v>2018</v>
      </c>
      <c r="G2" s="267"/>
    </row>
    <row r="3" spans="1:7" ht="28.5" customHeight="1" x14ac:dyDescent="0.2">
      <c r="A3" s="264" t="s">
        <v>218</v>
      </c>
      <c r="B3" s="264"/>
      <c r="C3" s="264"/>
      <c r="D3" s="264"/>
      <c r="E3" s="264"/>
      <c r="F3" s="264"/>
      <c r="G3" s="264"/>
    </row>
    <row r="4" spans="1:7" ht="15.75" customHeight="1" x14ac:dyDescent="0.2">
      <c r="A4" s="180"/>
      <c r="B4" s="183"/>
      <c r="C4" s="183"/>
      <c r="D4" s="183"/>
      <c r="E4" s="180"/>
      <c r="F4" s="265" t="s">
        <v>35</v>
      </c>
      <c r="G4" s="265"/>
    </row>
    <row r="5" spans="1:7" ht="30" customHeight="1" x14ac:dyDescent="0.2">
      <c r="A5" s="262" t="s">
        <v>136</v>
      </c>
      <c r="B5" s="270" t="s">
        <v>229</v>
      </c>
      <c r="C5" s="270"/>
      <c r="D5" s="270"/>
      <c r="E5" s="270"/>
      <c r="F5" s="270" t="s">
        <v>139</v>
      </c>
      <c r="G5" s="270" t="s">
        <v>140</v>
      </c>
    </row>
    <row r="6" spans="1:7" s="185" customFormat="1" ht="27.75" customHeight="1" x14ac:dyDescent="0.2">
      <c r="A6" s="263"/>
      <c r="B6" s="184" t="s">
        <v>230</v>
      </c>
      <c r="C6" s="184" t="s">
        <v>137</v>
      </c>
      <c r="D6" s="184" t="s">
        <v>231</v>
      </c>
      <c r="E6" s="184" t="s">
        <v>138</v>
      </c>
      <c r="F6" s="270"/>
      <c r="G6" s="270"/>
    </row>
    <row r="7" spans="1:7" x14ac:dyDescent="0.2">
      <c r="A7" s="186" t="s">
        <v>156</v>
      </c>
      <c r="B7" s="187">
        <f>Капитал!B9</f>
        <v>784270</v>
      </c>
      <c r="C7" s="187">
        <f>Капитал!C9</f>
        <v>51895</v>
      </c>
      <c r="D7" s="187">
        <f>Капитал!D9</f>
        <v>1800115</v>
      </c>
      <c r="E7" s="187">
        <f>Капитал!E9</f>
        <v>2344749</v>
      </c>
      <c r="F7" s="187">
        <f>Капитал!F9</f>
        <v>0</v>
      </c>
      <c r="G7" s="188">
        <f>Капитал!G9</f>
        <v>4981029</v>
      </c>
    </row>
    <row r="8" spans="1:7" x14ac:dyDescent="0.2">
      <c r="A8" s="189" t="s">
        <v>242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x14ac:dyDescent="0.2">
      <c r="A9" s="189" t="s">
        <v>141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x14ac:dyDescent="0.2">
      <c r="A10" s="189" t="s">
        <v>142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x14ac:dyDescent="0.2">
      <c r="A11" s="189" t="s">
        <v>143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x14ac:dyDescent="0.2">
      <c r="A12" s="189" t="s">
        <v>144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138388</v>
      </c>
      <c r="F12" s="190">
        <f>Капитал!F14</f>
        <v>0</v>
      </c>
      <c r="G12" s="188">
        <f>Капитал!G14</f>
        <v>138388</v>
      </c>
    </row>
    <row r="13" spans="1:7" x14ac:dyDescent="0.2">
      <c r="A13" s="189" t="s">
        <v>145</v>
      </c>
      <c r="B13" s="190">
        <f>Капитал!B15</f>
        <v>0</v>
      </c>
      <c r="C13" s="190">
        <f>Капитал!C15</f>
        <v>0</v>
      </c>
      <c r="D13" s="190">
        <f>Капитал!D15</f>
        <v>130462</v>
      </c>
      <c r="E13" s="190">
        <f>Капитал!E15</f>
        <v>-130462</v>
      </c>
      <c r="F13" s="190">
        <f>Капитал!F15</f>
        <v>0</v>
      </c>
      <c r="G13" s="188">
        <f>Капитал!G15</f>
        <v>0</v>
      </c>
    </row>
    <row r="14" spans="1:7" ht="25.5" x14ac:dyDescent="0.2">
      <c r="A14" s="189" t="s">
        <v>232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-77566</v>
      </c>
      <c r="F14" s="190">
        <f>Капитал!F16</f>
        <v>0</v>
      </c>
      <c r="G14" s="188">
        <f>Капитал!G16</f>
        <v>-77566</v>
      </c>
    </row>
    <row r="15" spans="1:7" ht="25.5" x14ac:dyDescent="0.2">
      <c r="A15" s="189" t="s">
        <v>146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-26000</v>
      </c>
      <c r="F15" s="190">
        <f>Капитал!F17</f>
        <v>0</v>
      </c>
      <c r="G15" s="188">
        <f>Капитал!G17</f>
        <v>-26000</v>
      </c>
    </row>
    <row r="16" spans="1:7" x14ac:dyDescent="0.2">
      <c r="A16" s="189" t="s">
        <v>241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x14ac:dyDescent="0.2">
      <c r="A17" s="189" t="s">
        <v>147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x14ac:dyDescent="0.2">
      <c r="A18" s="189" t="s">
        <v>148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 x14ac:dyDescent="0.2">
      <c r="A19" s="189" t="s">
        <v>149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 x14ac:dyDescent="0.2">
      <c r="A20" s="189" t="s">
        <v>150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x14ac:dyDescent="0.2">
      <c r="A21" s="189" t="s">
        <v>139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x14ac:dyDescent="0.2">
      <c r="A22" s="189" t="s">
        <v>151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x14ac:dyDescent="0.2">
      <c r="A23" s="189" t="s">
        <v>152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x14ac:dyDescent="0.2">
      <c r="A24" s="189" t="s">
        <v>153</v>
      </c>
      <c r="B24" s="190">
        <f>Капитал!B26</f>
        <v>0</v>
      </c>
      <c r="C24" s="190">
        <f>Капитал!C26</f>
        <v>0</v>
      </c>
      <c r="D24" s="190">
        <f>Капитал!D26</f>
        <v>-5644</v>
      </c>
      <c r="E24" s="190">
        <f>Капитал!E26</f>
        <v>0</v>
      </c>
      <c r="F24" s="190">
        <f>Капитал!F26</f>
        <v>0</v>
      </c>
      <c r="G24" s="188">
        <f>Капитал!G26</f>
        <v>-5644</v>
      </c>
    </row>
    <row r="25" spans="1:7" ht="15.75" customHeight="1" thickBot="1" x14ac:dyDescent="0.25">
      <c r="A25" s="191" t="s">
        <v>154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-2618</v>
      </c>
      <c r="F25" s="192">
        <f>Капитал!F27</f>
        <v>0</v>
      </c>
      <c r="G25" s="188">
        <f>Капитал!G27</f>
        <v>-2618</v>
      </c>
    </row>
    <row r="26" spans="1:7" ht="14.25" thickTop="1" thickBot="1" x14ac:dyDescent="0.25">
      <c r="A26" s="193" t="s">
        <v>155</v>
      </c>
      <c r="B26" s="194">
        <f>Капитал!B28</f>
        <v>784270</v>
      </c>
      <c r="C26" s="194">
        <f>Капитал!C28</f>
        <v>51895</v>
      </c>
      <c r="D26" s="194">
        <f>Капитал!D28</f>
        <v>1924933</v>
      </c>
      <c r="E26" s="194">
        <f>Капитал!E28</f>
        <v>2246491</v>
      </c>
      <c r="F26" s="194">
        <f>Капитал!F28</f>
        <v>0</v>
      </c>
      <c r="G26" s="194">
        <f>Капитал!G28</f>
        <v>5007589</v>
      </c>
    </row>
    <row r="27" spans="1:7" ht="13.5" thickTop="1" x14ac:dyDescent="0.2">
      <c r="A27" s="189" t="s">
        <v>242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x14ac:dyDescent="0.2">
      <c r="A28" s="189" t="s">
        <v>141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x14ac:dyDescent="0.2">
      <c r="A29" s="189" t="s">
        <v>142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x14ac:dyDescent="0.2">
      <c r="A30" s="189" t="s">
        <v>143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x14ac:dyDescent="0.2">
      <c r="A31" s="189" t="s">
        <v>144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75234</v>
      </c>
      <c r="F31" s="190">
        <f>Капитал!F33</f>
        <v>0</v>
      </c>
      <c r="G31" s="196">
        <f>Капитал!G33</f>
        <v>75234</v>
      </c>
    </row>
    <row r="32" spans="1:7" x14ac:dyDescent="0.2">
      <c r="A32" s="189" t="s">
        <v>145</v>
      </c>
      <c r="B32" s="190">
        <f>Капитал!B34</f>
        <v>0</v>
      </c>
      <c r="C32" s="190">
        <f>Капитал!C34</f>
        <v>0</v>
      </c>
      <c r="D32" s="190">
        <f>Капитал!D34</f>
        <v>115340</v>
      </c>
      <c r="E32" s="190">
        <f>Капитал!E34</f>
        <v>-115340</v>
      </c>
      <c r="F32" s="190">
        <f>Капитал!F34</f>
        <v>0</v>
      </c>
      <c r="G32" s="196">
        <f>Капитал!G34</f>
        <v>0</v>
      </c>
    </row>
    <row r="33" spans="1:7" ht="25.5" x14ac:dyDescent="0.2">
      <c r="A33" s="189" t="s">
        <v>232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-77566</v>
      </c>
      <c r="F33" s="190">
        <f>Капитал!F35</f>
        <v>0</v>
      </c>
      <c r="G33" s="196">
        <f>Капитал!G35</f>
        <v>-77566</v>
      </c>
    </row>
    <row r="34" spans="1:7" ht="25.5" x14ac:dyDescent="0.2">
      <c r="A34" s="189" t="s">
        <v>146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-26000</v>
      </c>
      <c r="F34" s="190">
        <f>Капитал!F36</f>
        <v>0</v>
      </c>
      <c r="G34" s="196">
        <f>Капитал!G36</f>
        <v>-26000</v>
      </c>
    </row>
    <row r="35" spans="1:7" x14ac:dyDescent="0.2">
      <c r="A35" s="189" t="s">
        <v>241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x14ac:dyDescent="0.2">
      <c r="A36" s="189" t="s">
        <v>147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x14ac:dyDescent="0.2">
      <c r="A37" s="189" t="s">
        <v>148</v>
      </c>
      <c r="B37" s="190">
        <f>Капитал!B39</f>
        <v>0</v>
      </c>
      <c r="C37" s="190">
        <f>Капитал!C39</f>
        <v>0</v>
      </c>
      <c r="D37" s="190">
        <f>Капитал!D39</f>
        <v>146952</v>
      </c>
      <c r="E37" s="190">
        <f>Капитал!E39</f>
        <v>0</v>
      </c>
      <c r="F37" s="190">
        <f>Капитал!F39</f>
        <v>0</v>
      </c>
      <c r="G37" s="196">
        <f>Капитал!G39</f>
        <v>146952</v>
      </c>
    </row>
    <row r="38" spans="1:7" ht="25.5" x14ac:dyDescent="0.2">
      <c r="A38" s="189" t="s">
        <v>149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 x14ac:dyDescent="0.2">
      <c r="A39" s="189" t="s">
        <v>150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x14ac:dyDescent="0.2">
      <c r="A40" s="189" t="s">
        <v>139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x14ac:dyDescent="0.2">
      <c r="A41" s="189" t="s">
        <v>151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x14ac:dyDescent="0.2">
      <c r="A42" s="189" t="s">
        <v>152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x14ac:dyDescent="0.2">
      <c r="A43" s="189" t="s">
        <v>153</v>
      </c>
      <c r="B43" s="190">
        <f>Капитал!B45</f>
        <v>0</v>
      </c>
      <c r="C43" s="190">
        <f>Капитал!C45</f>
        <v>0</v>
      </c>
      <c r="D43" s="190">
        <f>Капитал!D45</f>
        <v>-2154</v>
      </c>
      <c r="E43" s="190">
        <f>Капитал!E45</f>
        <v>0</v>
      </c>
      <c r="F43" s="190">
        <f>Капитал!F45</f>
        <v>0</v>
      </c>
      <c r="G43" s="196">
        <f>Капитал!G45</f>
        <v>-2154</v>
      </c>
    </row>
    <row r="44" spans="1:7" ht="15.75" customHeight="1" thickBot="1" x14ac:dyDescent="0.25">
      <c r="A44" s="191" t="s">
        <v>154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2</v>
      </c>
      <c r="F44" s="192">
        <f>Капитал!F46</f>
        <v>0</v>
      </c>
      <c r="G44" s="196">
        <f>Капитал!G46</f>
        <v>2</v>
      </c>
    </row>
    <row r="45" spans="1:7" ht="14.25" thickTop="1" thickBot="1" x14ac:dyDescent="0.25">
      <c r="A45" s="193" t="s">
        <v>157</v>
      </c>
      <c r="B45" s="194">
        <f>Капитал!B47</f>
        <v>784270</v>
      </c>
      <c r="C45" s="194">
        <f>Капитал!C47</f>
        <v>51895</v>
      </c>
      <c r="D45" s="194">
        <f>Капитал!D47</f>
        <v>2185071</v>
      </c>
      <c r="E45" s="194">
        <f>Капитал!E47</f>
        <v>2102821</v>
      </c>
      <c r="F45" s="194">
        <f>Капитал!F47</f>
        <v>0</v>
      </c>
      <c r="G45" s="194">
        <f>Капитал!G47</f>
        <v>5124057</v>
      </c>
    </row>
    <row r="46" spans="1:7" ht="13.5" thickTop="1" x14ac:dyDescent="0.2">
      <c r="A46" s="180"/>
      <c r="B46" s="180"/>
      <c r="C46" s="180"/>
      <c r="D46" s="180"/>
      <c r="E46" s="180"/>
      <c r="F46" s="180"/>
      <c r="G46" s="180"/>
    </row>
    <row r="47" spans="1:7" x14ac:dyDescent="0.2">
      <c r="A47" s="180"/>
      <c r="B47" s="180"/>
      <c r="C47" s="180"/>
      <c r="D47" s="180"/>
      <c r="E47" s="180"/>
      <c r="F47" s="180"/>
      <c r="G47" s="180"/>
    </row>
    <row r="48" spans="1:7" x14ac:dyDescent="0.2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MarijaSekeroska</cp:lastModifiedBy>
  <cp:lastPrinted>2019-05-08T11:52:10Z</cp:lastPrinted>
  <dcterms:created xsi:type="dcterms:W3CDTF">2008-02-12T15:15:13Z</dcterms:created>
  <dcterms:modified xsi:type="dcterms:W3CDTF">2019-05-08T13:35:01Z</dcterms:modified>
</cp:coreProperties>
</file>