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165" windowWidth="14775" windowHeight="13740" tabRatio="848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<sst xmlns="http://schemas.openxmlformats.org/spreadsheetml/2006/main" count="475" uniqueCount="381">
  <si>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</si>
  <si>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</si>
  <si>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</si>
  <si>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</si>
  <si>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</si>
  <si>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</si>
  <si>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</si>
  <si>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</si>
  <si>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</si>
  <si>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</si>
  <si>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</si>
  <si>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</si>
  <si>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</si>
  <si>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</si>
  <si>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</si>
  <si>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</si>
  <si>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</si>
  <si>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</si>
  <si>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</si>
  <si>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</si>
  <si>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</si>
  <si>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</si>
  <si>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</si>
  <si>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</si>
  <si>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</si>
  <si>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</si>
  <si>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</si>
  <si>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</si>
  <si>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</si>
  <si>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</si>
  <si>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</si>
  <si>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</si>
  <si>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</si>
  <si>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</si>
  <si>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</si>
  <si>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</si>
  <si>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</si>
  <si>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</si>
  <si>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</si>
  <si>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</si>
  <si>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</si>
  <si>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</si>
  <si>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</si>
  <si>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</si>
  <si>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</si>
  <si>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</si>
  <si>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</si>
  <si>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</si>
  <si>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</si>
  <si>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</si>
  <si>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</si>
  <si>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</si>
  <si>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</si>
  <si>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</si>
  <si>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</si>
  <si>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</si>
  <si>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</si>
  <si>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</si>
  <si>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</si>
  <si>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</si>
  <si>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</si>
  <si>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</si>
  <si>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</si>
  <si>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</si>
  <si>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</si>
  <si>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</si>
  <si>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</si>
  <si>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</si>
  <si>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</si>
  <si>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</si>
  <si>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</si>
  <si>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</si>
  <si>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</si>
  <si>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</si>
  <si>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</si>
  <si>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</si>
  <si>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</si>
  <si>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</si>
  <si>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</si>
  <si>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</si>
  <si>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</si>
  <si>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</si>
  <si>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</si>
  <si>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</si>
  <si>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</si>
  <si>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</si>
  <si>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</si>
  <si>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</si>
  <si>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</si>
  <si>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</si>
  <si>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</si>
  <si>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</si>
  <si>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</si>
  <si>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</si>
  <si>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</si>
  <si>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</si>
  <si>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</si>
  <si>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</si>
  <si>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</si>
  <si>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</si>
  <si>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</si>
  <si>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</si>
  <si>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</si>
  <si>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</si>
  <si>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</si>
  <si>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</si>
  <si>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</si>
  <si>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</si>
  <si>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</si>
  <si>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</si>
  <si>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</si>
  <si>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</si>
  <si>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</si>
  <si>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</si>
  <si>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</si>
  <si>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</si>
  <si>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</si>
  <si>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</si>
  <si>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</si>
  <si>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</si>
  <si>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</si>
  <si>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</si>
  <si>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</si>
  <si>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</si>
  <si>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</si>
  <si>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</si>
  <si>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</si>
  <si>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</si>
  <si>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</si>
  <si>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</si>
  <si>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</si>
  <si>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</si>
  <si>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</si>
  <si>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</si>
  <si>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</si>
  <si>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</si>
  <si>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</si>
  <si>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</si>
  <si>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</si>
  <si>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</si>
  <si>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</si>
  <si>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</si>
  <si>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</si>
  <si>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</si>
  <si>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</si>
  <si>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</si>
  <si>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</si>
  <si>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</si>
  <si>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</si>
  <si>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</si>
  <si>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</si>
  <si>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</si>
  <si>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</si>
  <si>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</si>
  <si>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</si>
  <si>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</si>
  <si>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</si>
  <si>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</si>
  <si>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</si>
  <si>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</si>
  <si>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</si>
  <si>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</si>
  <si>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</si>
  <si>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</si>
  <si>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</si>
  <si>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</si>
  <si>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</si>
  <si>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</si>
  <si>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</si>
  <si>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</si>
  <si>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</si>
  <si>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</si>
  <si>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</si>
  <si>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</si>
  <si>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</si>
  <si>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</si>
  <si>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</si>
  <si>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</si>
  <si>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</si>
  <si>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</si>
  <si>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</si>
  <si>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</si>
  <si>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</si>
  <si>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</si>
  <si>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</si>
  <si>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</si>
  <si>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</si>
  <si>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</si>
  <si>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</si>
  <si>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</si>
  <si>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</si>
  <si>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</si>
  <si>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</si>
  <si>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</si>
  <si>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</si>
  <si>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</si>
  <si>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</si>
  <si>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</si>
  <si>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</si>
  <si>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</si>
  <si>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</si>
  <si>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</si>
  <si>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</si>
  <si>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</si>
  <si>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</si>
  <si>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</si>
  <si>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</si>
  <si>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</si>
  <si>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</si>
  <si>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</si>
  <si>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</si>
  <si>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</si>
  <si>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</si>
  <si>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</si>
  <si>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</si>
  <si>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</si>
  <si>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</si>
  <si>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</si>
  <si>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</si>
  <si>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</si>
  <si>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</si>
  <si>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</si>
  <si>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</si>
  <si>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</si>
  <si>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</si>
  <si>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</si>
  <si>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</si>
  <si>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</si>
  <si>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</si>
  <si>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</si>
  <si>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</si>
  <si>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</si>
  <si>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</si>
  <si>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</si>
  <si>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</si>
  <si>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</si>
  <si>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</si>
  <si>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</si>
  <si>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</si>
  <si>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</si>
  <si>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</si>
  <si>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</si>
  <si>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</si>
  <si>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</si>
  <si>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</si>
  <si>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</si>
  <si>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</si>
  <si>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</si>
  <si>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</si>
  <si>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</si>
  <si>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</si>
  <si>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</si>
  <si>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</si>
  <si>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</si>
  <si>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</si>
  <si>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</si>
  <si>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</si>
  <si>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</si>
  <si>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</si>
  <si>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</si>
  <si>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</si>
  <si>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</si>
  <si>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</si>
  <si>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</si>
  <si>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</si>
  <si>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</si>
  <si>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</si>
  <si>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</si>
  <si>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</si>
  <si>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</si>
  <si>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</si>
  <si>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</si>
  <si>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</si>
  <si>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</si>
  <si>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</si>
  <si>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</si>
  <si>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</si>
  <si>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</si>
  <si>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</si>
  <si>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</si>
  <si>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</si>
  <si>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</si>
  <si>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</si>
  <si>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</si>
  <si>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</si>
  <si>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</si>
  <si>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</si>
  <si>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</si>
  <si>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</si>
  <si>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</si>
  <si>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</si>
  <si>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</si>
  <si>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</si>
  <si>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</si>
  <si>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</si>
  <si>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</si>
  <si>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</si>
  <si>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</si>
  <si>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</si>
  <si>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</si>
  <si>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</si>
  <si>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</si>
  <si>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</si>
  <si>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</si>
  <si>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</si>
  <si>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</si>
  <si>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</si>
  <si>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</si>
  <si>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</si>
  <si>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</si>
  <si>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</si>
  <si>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</si>
  <si>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</si>
  <si>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</si>
  <si>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</si>
  <si>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</si>
  <si>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</si>
  <si>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</si>
  <si>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</si>
  <si>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</si>
  <si>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</si>
  <si>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</si>
  <si>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</si>
  <si>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</si>
  <si>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</si>
  <si>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</si>
  <si>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</si>
  <si>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</si>
  <si>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</si>
  <si>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</si>
  <si>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</si>
  <si>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</si>
  <si>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</si>
  <si>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</si>
  <si>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</si>
  <si>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</si>
  <si>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</si>
  <si>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</si>
  <si>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</si>
  <si>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</si>
  <si>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</si>
  <si>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</si>
  <si>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</si>
  <si>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</si>
  <si>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</si>
  <si>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</si>
  <si>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</si>
  <si>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</si>
  <si>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</si>
  <si>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</si>
  <si>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</si>
  <si>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</si>
  <si>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</si>
  <si>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</si>
  <si>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</si>
  <si>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</si>
  <si>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</si>
  <si>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</si>
  <si>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</si>
  <si>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</si>
  <si>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</si>
  <si>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</si>
  <si>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</si>
  <si>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</si>
  <si>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</si>
  <si>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</si>
  <si>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</si>
  <si>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</si>
  <si>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</si>
  <si>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</si>
  <si>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</si>
  <si>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</si>
  <si>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</si>
  <si>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</si>
  <si>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</si>
  <si>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</si>
  <si>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</si>
  <si>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</si>
  <si>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</si>
  <si>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</si>
  <si>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ГД ГРАНИТ АД Скопје</t>
  </si>
</sst>
</file>

<file path=xl/styles.xml><?xml version="1.0" encoding="utf-8"?>
<styleSheet xmlns="http://schemas.openxmlformats.org/spreadsheetml/2006/main">
  <numFmts count="3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5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2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4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4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6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1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6" fillId="0" borderId="0" xfId="54" applyAlignment="1">
      <alignment horizontal="left" vertical="center" indent="2"/>
    </xf>
    <xf numFmtId="0" fontId="56" fillId="0" borderId="0" xfId="54" applyBorder="1" applyAlignment="1">
      <alignment horizontal="left" vertical="center" indent="2"/>
    </xf>
    <xf numFmtId="0" fontId="56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6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4">
      <selection activeCell="C23" sqref="C23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0"/>
      <c r="K6" s="220"/>
      <c r="L6" s="220"/>
      <c r="M6" s="220"/>
      <c r="N6" s="220"/>
      <c r="O6" s="220"/>
      <c r="P6" s="220"/>
      <c r="Q6" s="220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0"/>
      <c r="K7" s="220"/>
      <c r="L7" s="220"/>
      <c r="M7" s="220"/>
      <c r="N7" s="220"/>
      <c r="O7" s="220"/>
      <c r="P7" s="220"/>
      <c r="Q7" s="220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0"/>
      <c r="K8" s="220"/>
      <c r="L8" s="220"/>
      <c r="M8" s="220"/>
      <c r="N8" s="220"/>
      <c r="O8" s="220"/>
      <c r="P8" s="220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0"/>
      <c r="J9" s="220"/>
      <c r="K9" s="220"/>
      <c r="L9" s="220"/>
      <c r="M9" s="220"/>
      <c r="N9" s="220"/>
      <c r="O9" s="220"/>
      <c r="P9" s="220"/>
      <c r="Q9" s="220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0"/>
      <c r="K11" s="220"/>
      <c r="L11" s="220"/>
      <c r="M11" s="220"/>
      <c r="N11" s="220"/>
      <c r="O11" s="220"/>
      <c r="P11" s="220"/>
      <c r="Q11" s="220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0"/>
      <c r="K12" s="220"/>
      <c r="L12" s="220"/>
      <c r="M12" s="220"/>
      <c r="N12" s="220"/>
      <c r="O12" s="220"/>
      <c r="P12" s="220"/>
      <c r="Q12" s="220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0"/>
      <c r="K13" s="220"/>
      <c r="L13" s="220"/>
      <c r="M13" s="220"/>
      <c r="N13" s="220"/>
      <c r="O13" s="220"/>
      <c r="P13" s="220"/>
      <c r="Q13" s="220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0"/>
      <c r="K14" s="220"/>
      <c r="L14" s="220"/>
      <c r="M14" s="220"/>
      <c r="N14" s="220"/>
      <c r="O14" s="220"/>
      <c r="P14" s="220"/>
      <c r="Q14" s="220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0"/>
      <c r="K15" s="220"/>
      <c r="L15" s="220"/>
      <c r="M15" s="220"/>
      <c r="N15" s="220"/>
      <c r="O15" s="220"/>
      <c r="P15" s="220"/>
      <c r="Q15" s="220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0"/>
      <c r="K16" s="220"/>
      <c r="L16" s="220"/>
      <c r="M16" s="220"/>
      <c r="N16" s="220"/>
      <c r="O16" s="220"/>
      <c r="P16" s="220"/>
      <c r="Q16" s="220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2" t="s">
        <v>380</v>
      </c>
      <c r="D18" s="223"/>
      <c r="E18" s="223"/>
      <c r="F18" s="223"/>
      <c r="G18" s="224"/>
      <c r="H18" s="45"/>
      <c r="I18" s="37"/>
      <c r="J18" s="213"/>
      <c r="K18" s="213"/>
      <c r="L18" s="213"/>
      <c r="M18" s="213"/>
      <c r="N18" s="213"/>
      <c r="O18" s="213"/>
      <c r="P18" s="213"/>
      <c r="Q18" s="213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17">
        <v>4054261</v>
      </c>
      <c r="D19" s="218"/>
      <c r="E19" s="218"/>
      <c r="F19" s="218"/>
      <c r="G19" s="219"/>
      <c r="H19" s="41"/>
      <c r="I19" s="37"/>
      <c r="J19" s="214"/>
      <c r="K19" s="214"/>
      <c r="L19" s="214"/>
      <c r="M19" s="214"/>
      <c r="N19" s="214"/>
      <c r="O19" s="214"/>
      <c r="P19" s="214"/>
      <c r="Q19" s="214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14"/>
      <c r="K21" s="214"/>
      <c r="L21" s="214"/>
      <c r="M21" s="214"/>
      <c r="N21" s="214"/>
      <c r="O21" s="214"/>
      <c r="P21" s="214"/>
      <c r="Q21" s="214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310</v>
      </c>
      <c r="D22" s="197"/>
      <c r="E22" s="197"/>
      <c r="F22" s="197"/>
      <c r="G22" s="198"/>
      <c r="H22" s="41"/>
      <c r="J22" s="214"/>
      <c r="K22" s="214"/>
      <c r="L22" s="214"/>
      <c r="M22" s="214"/>
      <c r="N22" s="214"/>
      <c r="O22" s="214"/>
      <c r="P22" s="214"/>
      <c r="Q22" s="214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2016</v>
      </c>
      <c r="D23" s="197"/>
      <c r="E23" s="197"/>
      <c r="F23" s="197"/>
      <c r="G23" s="198"/>
      <c r="H23" s="41"/>
      <c r="J23" s="214"/>
      <c r="K23" s="214"/>
      <c r="L23" s="214"/>
      <c r="M23" s="214"/>
      <c r="N23" s="214"/>
      <c r="O23" s="214"/>
      <c r="P23" s="214"/>
      <c r="Q23" s="214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14"/>
      <c r="K24" s="214"/>
      <c r="L24" s="214"/>
      <c r="M24" s="214"/>
      <c r="N24" s="214"/>
      <c r="O24" s="214"/>
      <c r="P24" s="214"/>
      <c r="Q24" s="214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13"/>
      <c r="K25" s="213"/>
      <c r="L25" s="213"/>
      <c r="M25" s="213"/>
      <c r="N25" s="213"/>
      <c r="O25" s="213"/>
      <c r="P25" s="213"/>
      <c r="Q25" s="213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14"/>
      <c r="K26" s="214"/>
      <c r="L26" s="214"/>
      <c r="M26" s="214"/>
      <c r="N26" s="214"/>
      <c r="O26" s="214"/>
      <c r="P26" s="214"/>
      <c r="Q26" s="214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14"/>
      <c r="K27" s="214"/>
      <c r="L27" s="214"/>
      <c r="M27" s="214"/>
      <c r="N27" s="214"/>
      <c r="O27" s="214"/>
      <c r="P27" s="214"/>
      <c r="Q27" s="214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1" t="s">
        <v>325</v>
      </c>
      <c r="C32" s="211"/>
      <c r="D32" s="211"/>
      <c r="E32" s="211"/>
      <c r="F32" s="211"/>
      <c r="G32" s="211"/>
      <c r="H32" s="212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20" zoomScaleNormal="120" zoomScalePageLayoutView="0" workbookViewId="0" topLeftCell="A25">
      <selection activeCell="C48" sqref="C48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ГД ГРАНИТ АД Скопје</v>
      </c>
      <c r="C1" s="232"/>
      <c r="D1" s="232"/>
    </row>
    <row r="2" spans="1:4" ht="12.75">
      <c r="A2" s="94" t="s">
        <v>320</v>
      </c>
      <c r="B2" s="96" t="str">
        <f>'ФИ-Почетна'!$C$22</f>
        <v>01.01 - 31.12</v>
      </c>
      <c r="C2" s="97"/>
      <c r="D2" s="98"/>
    </row>
    <row r="3" spans="1:4" ht="12.75">
      <c r="A3" s="94" t="s">
        <v>317</v>
      </c>
      <c r="B3" s="96">
        <f>'ФИ-Почетна'!$C$23</f>
        <v>2016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3213804</v>
      </c>
      <c r="C11" s="70">
        <f>C12+C13+C19+C25</f>
        <v>3187212</v>
      </c>
      <c r="D11" s="70">
        <f aca="true" t="shared" si="0" ref="D11:D35">IF(B11&lt;=0,0,C11/B11*100)</f>
        <v>99.17256932905678</v>
      </c>
      <c r="F11" s="106"/>
    </row>
    <row r="12" spans="1:6" ht="14.25" thickBot="1" thickTop="1">
      <c r="A12" s="82" t="s">
        <v>160</v>
      </c>
      <c r="B12" s="89">
        <v>9697</v>
      </c>
      <c r="C12" s="89">
        <v>13673</v>
      </c>
      <c r="D12" s="70">
        <f t="shared" si="0"/>
        <v>141.0023718675879</v>
      </c>
      <c r="F12" s="106"/>
    </row>
    <row r="13" spans="1:6" ht="14.25" thickBot="1" thickTop="1">
      <c r="A13" s="82" t="s">
        <v>294</v>
      </c>
      <c r="B13" s="70">
        <f>SUM(B14:B17)</f>
        <v>2971211</v>
      </c>
      <c r="C13" s="70">
        <f>SUM(C14:C17)</f>
        <v>2952431</v>
      </c>
      <c r="D13" s="70">
        <f t="shared" si="0"/>
        <v>99.36793448866472</v>
      </c>
      <c r="F13" s="106"/>
    </row>
    <row r="14" spans="1:6" ht="14.25" thickBot="1" thickTop="1">
      <c r="A14" s="83" t="s">
        <v>298</v>
      </c>
      <c r="B14" s="72">
        <v>1351170</v>
      </c>
      <c r="C14" s="72">
        <v>1318656</v>
      </c>
      <c r="D14" s="71">
        <f t="shared" si="0"/>
        <v>97.59364106663114</v>
      </c>
      <c r="F14" s="106"/>
    </row>
    <row r="15" spans="1:6" ht="27" thickBot="1" thickTop="1">
      <c r="A15" s="83" t="s">
        <v>259</v>
      </c>
      <c r="B15" s="72">
        <v>1418113</v>
      </c>
      <c r="C15" s="72">
        <v>1422764</v>
      </c>
      <c r="D15" s="71">
        <f t="shared" si="0"/>
        <v>100.32797104321023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201928</v>
      </c>
      <c r="C17" s="72">
        <v>211011</v>
      </c>
      <c r="D17" s="71">
        <f t="shared" si="0"/>
        <v>104.49813795016046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222050</v>
      </c>
      <c r="C19" s="70">
        <f>SUM(C20:C24)</f>
        <v>210262</v>
      </c>
      <c r="D19" s="70">
        <f t="shared" si="0"/>
        <v>94.6912857464535</v>
      </c>
      <c r="F19" s="106"/>
    </row>
    <row r="20" spans="1:6" ht="14.25" thickBot="1" thickTop="1">
      <c r="A20" s="83" t="s">
        <v>161</v>
      </c>
      <c r="B20" s="72">
        <v>1490</v>
      </c>
      <c r="C20" s="72">
        <v>1490</v>
      </c>
      <c r="D20" s="71">
        <f t="shared" si="0"/>
        <v>100</v>
      </c>
      <c r="F20" s="106"/>
    </row>
    <row r="21" spans="1:6" ht="14.25" thickBot="1" thickTop="1">
      <c r="A21" s="83" t="s">
        <v>162</v>
      </c>
      <c r="B21" s="72">
        <v>3383</v>
      </c>
      <c r="C21" s="72">
        <v>3383</v>
      </c>
      <c r="D21" s="71">
        <f t="shared" si="0"/>
        <v>100</v>
      </c>
      <c r="F21" s="106"/>
    </row>
    <row r="22" spans="1:6" ht="14.25" thickBot="1" thickTop="1">
      <c r="A22" s="83" t="s">
        <v>261</v>
      </c>
      <c r="B22" s="72">
        <v>217177</v>
      </c>
      <c r="C22" s="72">
        <v>205389</v>
      </c>
      <c r="D22" s="71">
        <f t="shared" si="0"/>
        <v>94.57216924444117</v>
      </c>
      <c r="F22" s="106"/>
    </row>
    <row r="23" spans="1:6" ht="14.25" thickBot="1" thickTop="1">
      <c r="A23" s="83" t="s">
        <v>164</v>
      </c>
      <c r="B23" s="72"/>
      <c r="C23" s="72"/>
      <c r="D23" s="71">
        <f t="shared" si="0"/>
        <v>0</v>
      </c>
      <c r="F23" s="106"/>
    </row>
    <row r="24" spans="1:6" ht="14.25" thickBot="1" thickTop="1">
      <c r="A24" s="83" t="s">
        <v>262</v>
      </c>
      <c r="B24" s="72"/>
      <c r="C24" s="72"/>
      <c r="D24" s="71">
        <f t="shared" si="0"/>
        <v>0</v>
      </c>
      <c r="F24" s="106"/>
    </row>
    <row r="25" spans="1:6" ht="15.75" customHeight="1" thickBot="1" thickTop="1">
      <c r="A25" s="82" t="s">
        <v>297</v>
      </c>
      <c r="B25" s="89">
        <v>10846</v>
      </c>
      <c r="C25" s="89">
        <v>10846</v>
      </c>
      <c r="D25" s="70">
        <f t="shared" si="0"/>
        <v>100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6092581</v>
      </c>
      <c r="C27" s="70">
        <f>SUM(C28:C33)</f>
        <v>6042550</v>
      </c>
      <c r="D27" s="70">
        <f t="shared" si="0"/>
        <v>99.1788209299146</v>
      </c>
      <c r="F27" s="106"/>
    </row>
    <row r="28" spans="1:6" ht="14.25" thickBot="1" thickTop="1">
      <c r="A28" s="84" t="s">
        <v>166</v>
      </c>
      <c r="B28" s="72">
        <v>1087076</v>
      </c>
      <c r="C28" s="72">
        <v>1290687</v>
      </c>
      <c r="D28" s="71">
        <v>687</v>
      </c>
      <c r="F28" s="106"/>
    </row>
    <row r="29" spans="1:6" ht="15.75" customHeight="1" thickBot="1" thickTop="1">
      <c r="A29" s="84" t="s">
        <v>167</v>
      </c>
      <c r="B29" s="72">
        <v>2720300</v>
      </c>
      <c r="C29" s="72">
        <v>2574795</v>
      </c>
      <c r="D29" s="71">
        <f t="shared" si="0"/>
        <v>94.65114141822593</v>
      </c>
      <c r="F29" s="106"/>
    </row>
    <row r="30" spans="1:6" ht="14.25" thickBot="1" thickTop="1">
      <c r="A30" s="84" t="s">
        <v>168</v>
      </c>
      <c r="B30" s="72">
        <v>1468716</v>
      </c>
      <c r="C30" s="72">
        <v>1361056</v>
      </c>
      <c r="D30" s="71">
        <f t="shared" si="0"/>
        <v>92.66978776019326</v>
      </c>
      <c r="F30" s="106"/>
    </row>
    <row r="31" spans="1:6" ht="14.25" thickBot="1" thickTop="1">
      <c r="A31" s="84" t="s">
        <v>169</v>
      </c>
      <c r="B31" s="72">
        <v>324449</v>
      </c>
      <c r="C31" s="72">
        <v>422258</v>
      </c>
      <c r="D31" s="71">
        <f t="shared" si="0"/>
        <v>130.1461863035485</v>
      </c>
      <c r="F31" s="106"/>
    </row>
    <row r="32" spans="1:6" ht="14.25" thickBot="1" thickTop="1">
      <c r="A32" s="84" t="s">
        <v>170</v>
      </c>
      <c r="B32" s="72">
        <v>247975</v>
      </c>
      <c r="C32" s="72">
        <v>282960</v>
      </c>
      <c r="D32" s="71">
        <f t="shared" si="0"/>
        <v>114.10827704405686</v>
      </c>
      <c r="F32" s="106"/>
    </row>
    <row r="33" spans="1:6" ht="14.25" thickBot="1" thickTop="1">
      <c r="A33" s="84" t="s">
        <v>302</v>
      </c>
      <c r="B33" s="72">
        <v>244065</v>
      </c>
      <c r="C33" s="72">
        <v>110794</v>
      </c>
      <c r="D33" s="71">
        <f t="shared" si="0"/>
        <v>45.39528404318522</v>
      </c>
      <c r="F33" s="106"/>
    </row>
    <row r="34" spans="1:6" ht="14.25" thickBot="1" thickTop="1">
      <c r="A34" s="85" t="s">
        <v>173</v>
      </c>
      <c r="B34" s="70">
        <f>B11+B27</f>
        <v>9306385</v>
      </c>
      <c r="C34" s="70">
        <f>C11+C27</f>
        <v>9229762</v>
      </c>
      <c r="D34" s="70">
        <f t="shared" si="0"/>
        <v>99.1766620443921</v>
      </c>
      <c r="F34" s="106"/>
    </row>
    <row r="35" spans="1:6" ht="14.25" thickBot="1" thickTop="1">
      <c r="A35" s="36" t="s">
        <v>171</v>
      </c>
      <c r="B35" s="72">
        <v>5678966</v>
      </c>
      <c r="C35" s="72">
        <v>7001031</v>
      </c>
      <c r="D35" s="71">
        <f t="shared" si="0"/>
        <v>123.28003020268126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4395947</v>
      </c>
      <c r="C37" s="70">
        <f>(SUM(C38:C41))</f>
        <v>4547421</v>
      </c>
      <c r="D37" s="70">
        <f aca="true" t="shared" si="1" ref="D37:D57">IF(B37&lt;=0,0,C37/B37*100)</f>
        <v>103.44576492846707</v>
      </c>
      <c r="F37" s="106"/>
    </row>
    <row r="38" spans="1:6" ht="14.25" thickBot="1" thickTop="1">
      <c r="A38" s="83" t="s">
        <v>299</v>
      </c>
      <c r="B38" s="72">
        <v>935151</v>
      </c>
      <c r="C38" s="72">
        <v>935151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1671193</v>
      </c>
      <c r="C39" s="72">
        <v>1808557</v>
      </c>
      <c r="D39" s="71">
        <f t="shared" si="1"/>
        <v>108.21951743455125</v>
      </c>
      <c r="F39" s="106"/>
    </row>
    <row r="40" spans="1:6" ht="14.25" thickBot="1" thickTop="1">
      <c r="A40" s="83" t="s">
        <v>128</v>
      </c>
      <c r="B40" s="72">
        <v>1789603</v>
      </c>
      <c r="C40" s="72">
        <v>1803713</v>
      </c>
      <c r="D40" s="71">
        <f t="shared" si="1"/>
        <v>100.7884430233968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4910438</v>
      </c>
      <c r="C42" s="70">
        <f>C43+C51</f>
        <v>4682341</v>
      </c>
      <c r="D42" s="70">
        <f t="shared" si="1"/>
        <v>95.35485429202039</v>
      </c>
      <c r="F42" s="106"/>
    </row>
    <row r="43" spans="1:6" ht="14.25" thickBot="1" thickTop="1">
      <c r="A43" s="85" t="s">
        <v>178</v>
      </c>
      <c r="B43" s="70">
        <f>SUM(B44:B50)</f>
        <v>4706288</v>
      </c>
      <c r="C43" s="70">
        <f>SUM(C44:C50)</f>
        <v>4447557</v>
      </c>
      <c r="D43" s="70">
        <f t="shared" si="1"/>
        <v>94.50244013965997</v>
      </c>
      <c r="F43" s="106"/>
    </row>
    <row r="44" spans="1:6" ht="14.25" thickBot="1" thickTop="1">
      <c r="A44" s="83" t="s">
        <v>179</v>
      </c>
      <c r="B44" s="72">
        <v>1249000</v>
      </c>
      <c r="C44" s="72">
        <v>1277074</v>
      </c>
      <c r="D44" s="71">
        <f t="shared" si="1"/>
        <v>102.24771817453964</v>
      </c>
      <c r="F44" s="102"/>
    </row>
    <row r="45" spans="1:6" ht="14.25" thickBot="1" thickTop="1">
      <c r="A45" s="84" t="s">
        <v>266</v>
      </c>
      <c r="B45" s="72">
        <v>9695</v>
      </c>
      <c r="C45" s="72">
        <v>0</v>
      </c>
      <c r="D45" s="71">
        <f t="shared" si="1"/>
        <v>0</v>
      </c>
      <c r="F45" s="102"/>
    </row>
    <row r="46" spans="1:6" ht="14.25" thickBot="1" thickTop="1">
      <c r="A46" s="84" t="s">
        <v>180</v>
      </c>
      <c r="B46" s="72"/>
      <c r="C46" s="72"/>
      <c r="D46" s="71">
        <f t="shared" si="1"/>
        <v>0</v>
      </c>
      <c r="F46" s="102"/>
    </row>
    <row r="47" spans="1:6" ht="14.25" thickBot="1" thickTop="1">
      <c r="A47" s="84" t="s">
        <v>181</v>
      </c>
      <c r="B47" s="72">
        <v>14711</v>
      </c>
      <c r="C47" s="72">
        <v>55464</v>
      </c>
      <c r="D47" s="71">
        <f t="shared" si="1"/>
        <v>377.02399564951395</v>
      </c>
      <c r="F47" s="102"/>
    </row>
    <row r="48" spans="1:4" ht="14.25" thickBot="1" thickTop="1">
      <c r="A48" s="84" t="s">
        <v>267</v>
      </c>
      <c r="B48" s="72">
        <v>2409179</v>
      </c>
      <c r="C48" s="72">
        <v>2219469</v>
      </c>
      <c r="D48" s="71">
        <f t="shared" si="1"/>
        <v>92.12553322106825</v>
      </c>
    </row>
    <row r="49" spans="1:4" ht="14.25" thickBot="1" thickTop="1">
      <c r="A49" s="84" t="s">
        <v>303</v>
      </c>
      <c r="B49" s="72">
        <v>1023703</v>
      </c>
      <c r="C49" s="72">
        <v>895550</v>
      </c>
      <c r="D49" s="71">
        <f t="shared" si="1"/>
        <v>87.48142771878172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B53+B54</f>
        <v>204150</v>
      </c>
      <c r="C51" s="70">
        <f>SUM(C52:C55)</f>
        <v>234784</v>
      </c>
      <c r="D51" s="70">
        <f t="shared" si="1"/>
        <v>115.00563311290716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24857</v>
      </c>
      <c r="C53" s="72">
        <v>6358</v>
      </c>
      <c r="D53" s="71">
        <f t="shared" si="1"/>
        <v>25.578307921309896</v>
      </c>
    </row>
    <row r="54" spans="1:4" ht="14.25" thickBot="1" thickTop="1">
      <c r="A54" s="84" t="s">
        <v>215</v>
      </c>
      <c r="B54" s="72">
        <v>179293</v>
      </c>
      <c r="C54" s="72">
        <v>228426</v>
      </c>
      <c r="D54" s="71">
        <f t="shared" si="1"/>
        <v>127.40374693936741</v>
      </c>
    </row>
    <row r="55" spans="1:4" ht="14.25" thickBot="1" thickTop="1">
      <c r="A55" s="84" t="s">
        <v>301</v>
      </c>
      <c r="B55" s="72"/>
      <c r="C55" s="72"/>
      <c r="D55" s="71">
        <f t="shared" si="1"/>
        <v>0</v>
      </c>
    </row>
    <row r="56" spans="1:4" ht="14.25" thickBot="1" thickTop="1">
      <c r="A56" s="82" t="s">
        <v>265</v>
      </c>
      <c r="B56" s="70">
        <f>B37+B42</f>
        <v>9306385</v>
      </c>
      <c r="C56" s="70">
        <f>C37+C42</f>
        <v>9229762</v>
      </c>
      <c r="D56" s="70">
        <f t="shared" si="1"/>
        <v>99.1766620443921</v>
      </c>
    </row>
    <row r="57" spans="1:4" ht="14.25" thickBot="1" thickTop="1">
      <c r="A57" s="36" t="s">
        <v>185</v>
      </c>
      <c r="B57" s="72">
        <v>5678966</v>
      </c>
      <c r="C57" s="72">
        <v>7001031</v>
      </c>
      <c r="D57" s="71">
        <f t="shared" si="1"/>
        <v>123.28003020268126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30">
      <selection activeCell="D44" sqref="D44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ГД ГРАНИТ АД Скопје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2016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4126475</v>
      </c>
      <c r="D11" s="70">
        <f>D12+D18+D19</f>
        <v>4785144</v>
      </c>
      <c r="E11" s="70">
        <f>IF(C11&lt;=0,0,D11/C11*100)</f>
        <v>115.96202569990123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3164381</v>
      </c>
      <c r="D12" s="71">
        <f>SUM(D13:D14)</f>
        <v>3600078</v>
      </c>
      <c r="E12" s="71">
        <f aca="true" t="shared" si="0" ref="E12:E49">IF(C12&lt;=0,0,D12/C12*100)</f>
        <v>113.76879079984363</v>
      </c>
      <c r="G12" s="106"/>
    </row>
    <row r="13" spans="1:7" ht="14.25" thickBot="1" thickTop="1">
      <c r="A13" s="69" t="s">
        <v>245</v>
      </c>
      <c r="B13" s="90" t="s">
        <v>12</v>
      </c>
      <c r="C13" s="72">
        <v>2845742</v>
      </c>
      <c r="D13" s="72">
        <v>3343700</v>
      </c>
      <c r="E13" s="71">
        <f t="shared" si="0"/>
        <v>117.49835368069206</v>
      </c>
      <c r="G13" s="106"/>
    </row>
    <row r="14" spans="1:7" ht="14.25" thickBot="1" thickTop="1">
      <c r="A14" s="69" t="s">
        <v>246</v>
      </c>
      <c r="B14" s="90" t="s">
        <v>13</v>
      </c>
      <c r="C14" s="72">
        <v>318639</v>
      </c>
      <c r="D14" s="72">
        <v>256378</v>
      </c>
      <c r="E14" s="71">
        <f t="shared" si="0"/>
        <v>80.46033285316612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>
        <v>395368</v>
      </c>
      <c r="D16" s="72">
        <v>422937</v>
      </c>
      <c r="E16" s="71">
        <f t="shared" si="0"/>
        <v>106.97299730883631</v>
      </c>
      <c r="G16" s="106"/>
    </row>
    <row r="17" spans="1:7" ht="27" thickBot="1" thickTop="1">
      <c r="A17" s="69">
        <v>5</v>
      </c>
      <c r="B17" s="90" t="s">
        <v>269</v>
      </c>
      <c r="C17" s="72">
        <v>422937</v>
      </c>
      <c r="D17" s="72">
        <v>379981</v>
      </c>
      <c r="E17" s="71">
        <f t="shared" si="0"/>
        <v>89.84340457325796</v>
      </c>
      <c r="G17" s="106"/>
    </row>
    <row r="18" spans="1:7" ht="14.25" thickBot="1" thickTop="1">
      <c r="A18" s="69">
        <v>6</v>
      </c>
      <c r="B18" s="90" t="s">
        <v>270</v>
      </c>
      <c r="C18" s="72">
        <v>536804</v>
      </c>
      <c r="D18" s="72">
        <v>232699</v>
      </c>
      <c r="E18" s="71">
        <f t="shared" si="0"/>
        <v>43.3489690836879</v>
      </c>
      <c r="G18" s="106"/>
    </row>
    <row r="19" spans="1:7" ht="14.25" thickBot="1" thickTop="1">
      <c r="A19" s="69">
        <v>7</v>
      </c>
      <c r="B19" s="91" t="s">
        <v>1</v>
      </c>
      <c r="C19" s="72">
        <v>425290</v>
      </c>
      <c r="D19" s="72">
        <v>952367</v>
      </c>
      <c r="E19" s="71">
        <f t="shared" si="0"/>
        <v>223.93355122387075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4012908</v>
      </c>
      <c r="D20" s="70">
        <f>SUM(D21:D31)</f>
        <v>4575084</v>
      </c>
      <c r="E20" s="70">
        <f t="shared" si="0"/>
        <v>114.00919233633067</v>
      </c>
      <c r="G20" s="106"/>
    </row>
    <row r="21" spans="1:7" ht="14.25" thickBot="1" thickTop="1">
      <c r="A21" s="69">
        <v>9</v>
      </c>
      <c r="B21" s="91" t="s">
        <v>248</v>
      </c>
      <c r="C21" s="72">
        <v>62015</v>
      </c>
      <c r="D21" s="72">
        <v>25849</v>
      </c>
      <c r="E21" s="71">
        <f t="shared" si="0"/>
        <v>41.68185116504072</v>
      </c>
      <c r="G21" s="106"/>
    </row>
    <row r="22" spans="1:7" ht="14.25" thickBot="1" thickTop="1">
      <c r="A22" s="69">
        <v>10</v>
      </c>
      <c r="B22" s="91" t="s">
        <v>273</v>
      </c>
      <c r="C22" s="72">
        <v>919433</v>
      </c>
      <c r="D22" s="72">
        <v>955556</v>
      </c>
      <c r="E22" s="71">
        <f t="shared" si="0"/>
        <v>103.92883440120161</v>
      </c>
      <c r="G22" s="106"/>
    </row>
    <row r="23" spans="1:7" ht="27" thickBot="1" thickTop="1">
      <c r="A23" s="69">
        <v>11</v>
      </c>
      <c r="B23" s="91" t="s">
        <v>274</v>
      </c>
      <c r="C23" s="72">
        <v>265989</v>
      </c>
      <c r="D23" s="72">
        <v>123312</v>
      </c>
      <c r="E23" s="71">
        <f t="shared" si="0"/>
        <v>46.35981187191952</v>
      </c>
      <c r="G23" s="106"/>
    </row>
    <row r="24" spans="1:7" ht="14.25" thickBot="1" thickTop="1">
      <c r="A24" s="69">
        <v>12</v>
      </c>
      <c r="B24" s="91" t="s">
        <v>275</v>
      </c>
      <c r="C24" s="72">
        <v>1186988</v>
      </c>
      <c r="D24" s="72">
        <v>1517829</v>
      </c>
      <c r="E24" s="71">
        <f t="shared" si="0"/>
        <v>127.87231210425043</v>
      </c>
      <c r="G24" s="106"/>
    </row>
    <row r="25" spans="1:7" ht="14.25" thickBot="1" thickTop="1">
      <c r="A25" s="69">
        <v>13</v>
      </c>
      <c r="B25" s="91" t="s">
        <v>276</v>
      </c>
      <c r="C25" s="72">
        <v>138560</v>
      </c>
      <c r="D25" s="72">
        <v>187291</v>
      </c>
      <c r="E25" s="71">
        <f t="shared" si="0"/>
        <v>135.16960161662817</v>
      </c>
      <c r="G25" s="106"/>
    </row>
    <row r="26" spans="1:7" ht="14.25" thickBot="1" thickTop="1">
      <c r="A26" s="69">
        <v>14</v>
      </c>
      <c r="B26" s="91" t="s">
        <v>2</v>
      </c>
      <c r="C26" s="72">
        <v>790310</v>
      </c>
      <c r="D26" s="72">
        <v>890408</v>
      </c>
      <c r="E26" s="71">
        <f t="shared" si="0"/>
        <v>112.6656628411636</v>
      </c>
      <c r="G26" s="106"/>
    </row>
    <row r="27" spans="1:7" ht="14.25" thickBot="1" thickTop="1">
      <c r="A27" s="69">
        <v>15</v>
      </c>
      <c r="B27" s="90" t="s">
        <v>277</v>
      </c>
      <c r="C27" s="72">
        <v>307100</v>
      </c>
      <c r="D27" s="72">
        <v>334734</v>
      </c>
      <c r="E27" s="71">
        <f t="shared" si="0"/>
        <v>108.99837186584173</v>
      </c>
      <c r="G27" s="106"/>
    </row>
    <row r="28" spans="1:7" ht="14.25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47783</v>
      </c>
      <c r="D29" s="72">
        <v>27499</v>
      </c>
      <c r="E29" s="71">
        <f t="shared" si="0"/>
        <v>57.54975618943976</v>
      </c>
      <c r="G29" s="106"/>
    </row>
    <row r="30" spans="1:7" ht="14.25" thickBot="1" thickTop="1">
      <c r="A30" s="69">
        <v>18</v>
      </c>
      <c r="B30" s="91" t="s">
        <v>249</v>
      </c>
      <c r="C30" s="72">
        <v>911</v>
      </c>
      <c r="D30" s="72">
        <v>62922</v>
      </c>
      <c r="E30" s="71">
        <f t="shared" si="0"/>
        <v>6906.915477497256</v>
      </c>
      <c r="G30" s="106"/>
    </row>
    <row r="31" spans="1:7" ht="14.25" thickBot="1" thickTop="1">
      <c r="A31" s="69">
        <v>19</v>
      </c>
      <c r="B31" s="90" t="s">
        <v>280</v>
      </c>
      <c r="C31" s="72">
        <v>293819</v>
      </c>
      <c r="D31" s="72">
        <v>449684</v>
      </c>
      <c r="E31" s="71">
        <f t="shared" si="0"/>
        <v>153.04796490356307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141136</v>
      </c>
      <c r="D32" s="74">
        <f>D11-D20-D16+D17</f>
        <v>167104</v>
      </c>
      <c r="E32" s="74">
        <f t="shared" si="0"/>
        <v>118.39927445867815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114236</v>
      </c>
      <c r="D33" s="74">
        <f>D34+D35+D36</f>
        <v>94256</v>
      </c>
      <c r="E33" s="70">
        <f t="shared" si="0"/>
        <v>82.50989180293428</v>
      </c>
      <c r="G33" s="106"/>
    </row>
    <row r="34" spans="1:7" ht="14.25" thickBot="1" thickTop="1">
      <c r="A34" s="69" t="s">
        <v>288</v>
      </c>
      <c r="B34" s="90" t="s">
        <v>250</v>
      </c>
      <c r="C34" s="72">
        <v>114236</v>
      </c>
      <c r="D34" s="72">
        <v>94256</v>
      </c>
      <c r="E34" s="71">
        <f t="shared" si="0"/>
        <v>82.50989180293428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15485</v>
      </c>
      <c r="D37" s="70">
        <f>D38+D39+D40</f>
        <v>22821</v>
      </c>
      <c r="E37" s="70">
        <f t="shared" si="0"/>
        <v>147.3748789150791</v>
      </c>
      <c r="G37" s="106"/>
    </row>
    <row r="38" spans="1:7" ht="14.25" thickBot="1" thickTop="1">
      <c r="A38" s="69" t="s">
        <v>291</v>
      </c>
      <c r="B38" s="90" t="s">
        <v>252</v>
      </c>
      <c r="C38" s="72">
        <v>15485</v>
      </c>
      <c r="D38" s="72">
        <v>22821</v>
      </c>
      <c r="E38" s="71">
        <f t="shared" si="0"/>
        <v>147.3748789150791</v>
      </c>
      <c r="G38" s="106"/>
    </row>
    <row r="39" spans="1:7" ht="14.25" thickBot="1" thickTop="1">
      <c r="A39" s="69" t="s">
        <v>292</v>
      </c>
      <c r="B39" s="90" t="s">
        <v>253</v>
      </c>
      <c r="C39" s="72"/>
      <c r="D39" s="72"/>
      <c r="E39" s="71">
        <f t="shared" si="0"/>
        <v>0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239887</v>
      </c>
      <c r="D41" s="70">
        <f>D32+D33-D37</f>
        <v>238539</v>
      </c>
      <c r="E41" s="70">
        <f t="shared" si="0"/>
        <v>99.43806875737326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v>19970</v>
      </c>
      <c r="D43" s="70">
        <v>4511</v>
      </c>
      <c r="E43" s="70">
        <f t="shared" si="0"/>
        <v>22.58888332498748</v>
      </c>
    </row>
    <row r="44" spans="1:5" ht="14.25" thickBot="1" thickTop="1">
      <c r="A44" s="69">
        <v>26</v>
      </c>
      <c r="B44" s="91" t="s">
        <v>5</v>
      </c>
      <c r="C44" s="72"/>
      <c r="D44" s="72"/>
      <c r="E44" s="71">
        <f t="shared" si="0"/>
        <v>0</v>
      </c>
    </row>
    <row r="45" spans="1:5" ht="14.25" thickBot="1" thickTop="1">
      <c r="A45" s="69">
        <v>27</v>
      </c>
      <c r="B45" s="92" t="s">
        <v>18</v>
      </c>
      <c r="C45" s="70">
        <f>C41-C43</f>
        <v>219917</v>
      </c>
      <c r="D45" s="70">
        <f>D41-D43</f>
        <v>234028</v>
      </c>
      <c r="E45" s="70">
        <f t="shared" si="0"/>
        <v>106.4165116839535</v>
      </c>
    </row>
    <row r="46" spans="1:5" ht="14.25" thickBot="1" thickTop="1">
      <c r="A46" s="69">
        <v>28</v>
      </c>
      <c r="B46" s="93" t="s">
        <v>6</v>
      </c>
      <c r="C46" s="72"/>
      <c r="D46" s="72"/>
      <c r="E46" s="71">
        <f t="shared" si="0"/>
        <v>0</v>
      </c>
    </row>
    <row r="47" spans="1:5" ht="27" thickBot="1" thickTop="1">
      <c r="A47" s="69">
        <v>29</v>
      </c>
      <c r="B47" s="92" t="s">
        <v>285</v>
      </c>
      <c r="C47" s="70">
        <f>C45-C46</f>
        <v>219917</v>
      </c>
      <c r="D47" s="70">
        <f>D45-D46</f>
        <v>234028</v>
      </c>
      <c r="E47" s="70">
        <f t="shared" si="0"/>
        <v>106.4165116839535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219917</v>
      </c>
      <c r="D49" s="70">
        <f>D45+D48</f>
        <v>234028</v>
      </c>
      <c r="E49" s="70">
        <f t="shared" si="0"/>
        <v>106.4165116839535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115" zoomScaleNormal="115" zoomScalePageLayoutView="0" workbookViewId="0" topLeftCell="A32">
      <selection activeCell="D45" sqref="D45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ГД ГРАНИТ АД Скопје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2016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v>96100</v>
      </c>
      <c r="C9" s="33">
        <v>572953</v>
      </c>
      <c r="D9" s="33">
        <v>0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239887</v>
      </c>
      <c r="C10" s="29">
        <v>238539</v>
      </c>
      <c r="D10" s="117">
        <v>0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>
        <v>0</v>
      </c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307100</v>
      </c>
      <c r="C12" s="29">
        <v>334734</v>
      </c>
      <c r="D12" s="117">
        <v>0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/>
      <c r="C13" s="29">
        <v>49134</v>
      </c>
      <c r="D13" s="117">
        <f aca="true" t="shared" si="0" ref="D13:D28">IF(B13&lt;=0,0,C13/B13*100)</f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-113028</v>
      </c>
      <c r="C14" s="29">
        <v>-203611</v>
      </c>
      <c r="D14" s="117">
        <f t="shared" si="0"/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-506728</v>
      </c>
      <c r="C15" s="29">
        <v>226415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-223587</v>
      </c>
      <c r="C16" s="29">
        <v>35104</v>
      </c>
      <c r="D16" s="117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-568964</v>
      </c>
      <c r="C17" s="29">
        <v>133271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/>
      <c r="C18" s="29"/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-180603</v>
      </c>
      <c r="C19" s="29">
        <v>14821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238333</v>
      </c>
      <c r="C20" s="29">
        <v>-172164</v>
      </c>
      <c r="D20" s="117">
        <v>0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970433</v>
      </c>
      <c r="C21" s="29">
        <v>-103828</v>
      </c>
      <c r="D21" s="117">
        <v>0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/>
      <c r="C22" s="29"/>
      <c r="D22" s="117"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13898</v>
      </c>
      <c r="C23" s="29">
        <v>32243</v>
      </c>
      <c r="D23" s="117"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-90785</v>
      </c>
      <c r="C24" s="29"/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-19970</v>
      </c>
      <c r="C25" s="29">
        <v>-11705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/>
      <c r="C26" s="29"/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>
        <v>-1273</v>
      </c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31387</v>
      </c>
      <c r="C28" s="29"/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-532726</v>
      </c>
      <c r="C29" s="33">
        <f>SUM(C30:C38)</f>
        <v>-429829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-598092</v>
      </c>
      <c r="C30" s="29">
        <v>-319930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/>
      <c r="C31" s="29"/>
      <c r="D31" s="117">
        <f aca="true" t="shared" si="1" ref="D31:D38">IF(B31&lt;=0,0,C31/B31*100)</f>
        <v>0</v>
      </c>
      <c r="E31" s="7"/>
      <c r="F31" s="7"/>
    </row>
    <row r="32" spans="1:6" ht="27" thickBot="1" thickTop="1">
      <c r="A32" s="24" t="s">
        <v>98</v>
      </c>
      <c r="B32" s="29">
        <v>-7531</v>
      </c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>
        <v>10468</v>
      </c>
      <c r="C34" s="29">
        <v>-86021</v>
      </c>
      <c r="D34" s="117">
        <v>0</v>
      </c>
      <c r="E34" s="7"/>
      <c r="F34" s="7"/>
    </row>
    <row r="35" spans="1:6" ht="27" thickBot="1" thickTop="1">
      <c r="A35" s="24" t="s">
        <v>100</v>
      </c>
      <c r="B35" s="29"/>
      <c r="C35" s="29"/>
      <c r="D35" s="117">
        <f t="shared" si="1"/>
        <v>0</v>
      </c>
      <c r="E35" s="7"/>
      <c r="F35" s="7"/>
    </row>
    <row r="36" spans="1:6" ht="14.25" thickBot="1" thickTop="1">
      <c r="A36" s="24" t="s">
        <v>101</v>
      </c>
      <c r="B36" s="29">
        <v>29383</v>
      </c>
      <c r="C36" s="29">
        <v>-32243</v>
      </c>
      <c r="D36" s="117">
        <v>0</v>
      </c>
      <c r="E36" s="7"/>
      <c r="F36" s="7"/>
    </row>
    <row r="37" spans="1:6" ht="14.25" thickBot="1" thickTop="1">
      <c r="A37" s="24" t="s">
        <v>102</v>
      </c>
      <c r="B37" s="29">
        <v>13046</v>
      </c>
      <c r="C37" s="29">
        <v>8365</v>
      </c>
      <c r="D37" s="117">
        <v>0</v>
      </c>
      <c r="E37" s="7"/>
      <c r="F37" s="7"/>
    </row>
    <row r="38" spans="1:6" ht="14.25" thickBot="1" thickTop="1">
      <c r="A38" s="24" t="s">
        <v>103</v>
      </c>
      <c r="B38" s="29">
        <v>20000</v>
      </c>
      <c r="C38" s="29"/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-288934</v>
      </c>
      <c r="C39" s="33">
        <f>SUM(C40:C46)</f>
        <v>-108139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>
        <v>-143860</v>
      </c>
      <c r="C41" s="29">
        <v>-22031</v>
      </c>
      <c r="D41" s="117">
        <f aca="true" t="shared" si="2" ref="D41:D47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-47141</v>
      </c>
      <c r="C44" s="29">
        <v>-86108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>
        <v>-85933</v>
      </c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-12000</v>
      </c>
      <c r="C46" s="29"/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-725560</v>
      </c>
      <c r="C47" s="33">
        <f>C49-C48</f>
        <v>34985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973535</v>
      </c>
      <c r="C48" s="29">
        <v>247975</v>
      </c>
      <c r="D48" s="117">
        <v>0</v>
      </c>
      <c r="E48" s="7"/>
      <c r="F48" s="7"/>
    </row>
    <row r="49" spans="1:6" ht="14.25" thickBot="1" thickTop="1">
      <c r="A49" s="32" t="s">
        <v>226</v>
      </c>
      <c r="B49" s="33">
        <f>B47+B48</f>
        <v>247975</v>
      </c>
      <c r="C49" s="33">
        <v>282960</v>
      </c>
      <c r="D49" s="33">
        <v>0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110" zoomScaleNormal="110" zoomScalePageLayoutView="0" workbookViewId="0" topLeftCell="A25">
      <selection activeCell="E34" sqref="E34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ГД ГРАНИТ АД Скопје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01.01 - 31.12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2016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926908</v>
      </c>
      <c r="C9" s="25">
        <v>51895</v>
      </c>
      <c r="D9" s="25">
        <v>1560688</v>
      </c>
      <c r="E9" s="25">
        <v>1781613</v>
      </c>
      <c r="F9" s="25"/>
      <c r="G9" s="18">
        <f aca="true" t="shared" si="0" ref="G9:G27">SUM(B9:F9)</f>
        <v>4321104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>
        <v>-85933</v>
      </c>
      <c r="F11" s="26"/>
      <c r="G11" s="18">
        <f t="shared" si="0"/>
        <v>-85933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219917</v>
      </c>
      <c r="F14" s="26"/>
      <c r="G14" s="18">
        <f t="shared" si="0"/>
        <v>219917</v>
      </c>
    </row>
    <row r="15" spans="1:7" ht="12.75">
      <c r="A15" s="206" t="s">
        <v>119</v>
      </c>
      <c r="B15" s="26"/>
      <c r="C15" s="26"/>
      <c r="D15" s="26">
        <v>129018</v>
      </c>
      <c r="E15" s="26">
        <v>-129018</v>
      </c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-47141</v>
      </c>
      <c r="F16" s="26"/>
      <c r="G16" s="18">
        <f t="shared" si="0"/>
        <v>-47141</v>
      </c>
    </row>
    <row r="17" spans="1:7" ht="25.5">
      <c r="A17" s="206" t="s">
        <v>131</v>
      </c>
      <c r="B17" s="26"/>
      <c r="C17" s="26"/>
      <c r="D17" s="26"/>
      <c r="E17" s="26">
        <v>-12000</v>
      </c>
      <c r="F17" s="26"/>
      <c r="G17" s="18">
        <f t="shared" si="0"/>
        <v>-12000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926908</v>
      </c>
      <c r="C28" s="21">
        <f t="shared" si="1"/>
        <v>51895</v>
      </c>
      <c r="D28" s="21">
        <f t="shared" si="1"/>
        <v>1689706</v>
      </c>
      <c r="E28" s="21">
        <f t="shared" si="1"/>
        <v>1727438</v>
      </c>
      <c r="F28" s="21">
        <f t="shared" si="1"/>
        <v>0</v>
      </c>
      <c r="G28" s="21">
        <f t="shared" si="1"/>
        <v>4395947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234028</v>
      </c>
      <c r="F33" s="26"/>
      <c r="G33" s="20">
        <f t="shared" si="2"/>
        <v>234028</v>
      </c>
    </row>
    <row r="34" spans="1:7" ht="12.75">
      <c r="A34" s="206" t="s">
        <v>119</v>
      </c>
      <c r="B34" s="26"/>
      <c r="C34" s="26"/>
      <c r="D34" s="26">
        <v>137363</v>
      </c>
      <c r="E34" s="26">
        <v>-137363</v>
      </c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-61554</v>
      </c>
      <c r="F35" s="26"/>
      <c r="G35" s="20">
        <f t="shared" si="2"/>
        <v>-61554</v>
      </c>
    </row>
    <row r="36" spans="1:7" ht="25.5">
      <c r="A36" s="206" t="s">
        <v>131</v>
      </c>
      <c r="B36" s="26"/>
      <c r="C36" s="26"/>
      <c r="D36" s="26"/>
      <c r="E36" s="26">
        <v>-21000</v>
      </c>
      <c r="F36" s="26"/>
      <c r="G36" s="20">
        <f t="shared" si="2"/>
        <v>-21000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926908</v>
      </c>
      <c r="C47" s="19">
        <f t="shared" si="3"/>
        <v>51895</v>
      </c>
      <c r="D47" s="19">
        <f t="shared" si="3"/>
        <v>1827069</v>
      </c>
      <c r="E47" s="19">
        <f t="shared" si="3"/>
        <v>1741549</v>
      </c>
      <c r="F47" s="19">
        <f t="shared" si="3"/>
        <v>0</v>
      </c>
      <c r="G47" s="19">
        <f t="shared" si="3"/>
        <v>4547421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120" zoomScaleNormal="12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ГД ГРАНИТ АД Скопје</v>
      </c>
      <c r="C1" s="250"/>
      <c r="D1" s="250"/>
    </row>
    <row r="2" spans="1:4" ht="12.75">
      <c r="A2" s="94" t="s">
        <v>30</v>
      </c>
      <c r="B2" s="120" t="str">
        <f>'ФИ-Почетна'!$C$22</f>
        <v>01.01 - 31.12</v>
      </c>
      <c r="C2" s="99" t="s">
        <v>327</v>
      </c>
      <c r="D2" s="98">
        <f>'ФИ-Почетна'!$C$23</f>
        <v>2016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3213804</v>
      </c>
      <c r="C8" s="125">
        <f>'Биланс на состојба'!C11</f>
        <v>3187212</v>
      </c>
      <c r="D8" s="125">
        <f>'Биланс на состојба'!D11</f>
        <v>99.17256932905678</v>
      </c>
    </row>
    <row r="9" spans="1:4" ht="14.25" thickBot="1" thickTop="1">
      <c r="A9" s="126" t="s">
        <v>189</v>
      </c>
      <c r="B9" s="127">
        <f>'Биланс на состојба'!B12</f>
        <v>9697</v>
      </c>
      <c r="C9" s="127">
        <f>'Биланс на состојба'!C12</f>
        <v>13673</v>
      </c>
      <c r="D9" s="125">
        <f>'Биланс на состојба'!D12</f>
        <v>141.0023718675879</v>
      </c>
    </row>
    <row r="10" spans="1:4" ht="14.25" thickBot="1" thickTop="1">
      <c r="A10" s="124" t="s">
        <v>190</v>
      </c>
      <c r="B10" s="125">
        <f>'Биланс на состојба'!B13</f>
        <v>2971211</v>
      </c>
      <c r="C10" s="125">
        <f>'Биланс на состојба'!C13</f>
        <v>2952431</v>
      </c>
      <c r="D10" s="125">
        <f>'Биланс на состојба'!D13</f>
        <v>99.36793448866472</v>
      </c>
    </row>
    <row r="11" spans="1:4" ht="14.25" thickBot="1" thickTop="1">
      <c r="A11" s="128" t="s">
        <v>328</v>
      </c>
      <c r="B11" s="127">
        <f>'Биланс на состојба'!B14</f>
        <v>1351170</v>
      </c>
      <c r="C11" s="127">
        <f>'Биланс на состојба'!C14</f>
        <v>1318656</v>
      </c>
      <c r="D11" s="129">
        <f>'Биланс на состојба'!D14</f>
        <v>97.59364106663114</v>
      </c>
    </row>
    <row r="12" spans="1:4" ht="14.25" thickBot="1" thickTop="1">
      <c r="A12" s="128" t="s">
        <v>329</v>
      </c>
      <c r="B12" s="127">
        <f>'Биланс на состојба'!B15</f>
        <v>1418113</v>
      </c>
      <c r="C12" s="127">
        <f>'Биланс на состојба'!C15</f>
        <v>1422764</v>
      </c>
      <c r="D12" s="129">
        <f>'Биланс на состојба'!D15</f>
        <v>100.32797104321023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201928</v>
      </c>
      <c r="C14" s="127">
        <f>'Биланс на состојба'!C17</f>
        <v>211011</v>
      </c>
      <c r="D14" s="129">
        <f>'Биланс на состојба'!D17</f>
        <v>104.49813795016046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222050</v>
      </c>
      <c r="C16" s="125">
        <f>'Биланс на состојба'!C19</f>
        <v>210262</v>
      </c>
      <c r="D16" s="125">
        <f>'Биланс на состојба'!D19</f>
        <v>94.6912857464535</v>
      </c>
    </row>
    <row r="17" spans="1:4" ht="14.25" thickBot="1" thickTop="1">
      <c r="A17" s="128" t="s">
        <v>191</v>
      </c>
      <c r="B17" s="127">
        <f>'Биланс на состојба'!B20</f>
        <v>1490</v>
      </c>
      <c r="C17" s="127">
        <f>'Биланс на состојба'!C20</f>
        <v>1490</v>
      </c>
      <c r="D17" s="129">
        <f>'Биланс на состојба'!D20</f>
        <v>100</v>
      </c>
    </row>
    <row r="18" spans="1:4" ht="14.25" thickBot="1" thickTop="1">
      <c r="A18" s="128" t="s">
        <v>192</v>
      </c>
      <c r="B18" s="127">
        <f>'Биланс на состојба'!B21</f>
        <v>3383</v>
      </c>
      <c r="C18" s="127">
        <f>'Биланс на состојба'!C21</f>
        <v>3383</v>
      </c>
      <c r="D18" s="129">
        <f>'Биланс на состојба'!D21</f>
        <v>100</v>
      </c>
    </row>
    <row r="19" spans="1:4" ht="14.25" thickBot="1" thickTop="1">
      <c r="A19" s="131" t="s">
        <v>334</v>
      </c>
      <c r="B19" s="127">
        <f>'Биланс на состојба'!B22</f>
        <v>217177</v>
      </c>
      <c r="C19" s="127">
        <f>'Биланс на состојба'!C22</f>
        <v>205389</v>
      </c>
      <c r="D19" s="129">
        <f>'Биланс на состојба'!D22</f>
        <v>94.57216924444117</v>
      </c>
    </row>
    <row r="20" spans="1:4" ht="14.25" thickBot="1" thickTop="1">
      <c r="A20" s="131" t="s">
        <v>335</v>
      </c>
      <c r="B20" s="127">
        <f>'Биланс на состојба'!B23</f>
        <v>0</v>
      </c>
      <c r="C20" s="127">
        <f>'Биланс на состојба'!C23</f>
        <v>0</v>
      </c>
      <c r="D20" s="129">
        <f>'Биланс на состојба'!D23</f>
        <v>0</v>
      </c>
    </row>
    <row r="21" spans="1:4" ht="14.25" thickBot="1" thickTop="1">
      <c r="A21" s="131" t="s">
        <v>336</v>
      </c>
      <c r="B21" s="127">
        <f>'Биланс на состојба'!B24</f>
        <v>0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Bot="1" thickTop="1">
      <c r="A22" s="124" t="s">
        <v>193</v>
      </c>
      <c r="B22" s="125">
        <f>'Биланс на состојба'!B25</f>
        <v>10846</v>
      </c>
      <c r="C22" s="125">
        <f>'Биланс на состојба'!C25</f>
        <v>10846</v>
      </c>
      <c r="D22" s="125">
        <f>'Биланс на состојба'!D25</f>
        <v>100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6092581</v>
      </c>
      <c r="C24" s="127">
        <f>'Биланс на состојба'!C27</f>
        <v>6042550</v>
      </c>
      <c r="D24" s="125">
        <f>'Биланс на состојба'!D27</f>
        <v>99.1788209299146</v>
      </c>
    </row>
    <row r="25" spans="1:4" ht="14.25" thickBot="1" thickTop="1">
      <c r="A25" s="126" t="s">
        <v>196</v>
      </c>
      <c r="B25" s="125">
        <f>'Биланс на состојба'!B28</f>
        <v>1087076</v>
      </c>
      <c r="C25" s="125">
        <f>'Биланс на состојба'!C28</f>
        <v>1290687</v>
      </c>
      <c r="D25" s="129">
        <f>'Биланс на состојба'!D28</f>
        <v>687</v>
      </c>
    </row>
    <row r="26" spans="1:4" ht="14.25" thickBot="1" thickTop="1">
      <c r="A26" s="128" t="s">
        <v>197</v>
      </c>
      <c r="B26" s="127">
        <f>'Биланс на состојба'!B29</f>
        <v>2720300</v>
      </c>
      <c r="C26" s="127">
        <f>'Биланс на состојба'!C29</f>
        <v>2574795</v>
      </c>
      <c r="D26" s="129">
        <f>'Биланс на состојба'!D29</f>
        <v>94.65114141822593</v>
      </c>
    </row>
    <row r="27" spans="1:4" ht="14.25" thickBot="1" thickTop="1">
      <c r="A27" s="128" t="s">
        <v>337</v>
      </c>
      <c r="B27" s="127">
        <f>'Биланс на состојба'!B30</f>
        <v>1468716</v>
      </c>
      <c r="C27" s="127">
        <f>'Биланс на состојба'!C30</f>
        <v>1361056</v>
      </c>
      <c r="D27" s="129">
        <f>'Биланс на состојба'!D30</f>
        <v>92.66978776019326</v>
      </c>
    </row>
    <row r="28" spans="1:4" ht="14.25" thickBot="1" thickTop="1">
      <c r="A28" s="128" t="s">
        <v>198</v>
      </c>
      <c r="B28" s="127">
        <f>'Биланс на состојба'!B31</f>
        <v>324449</v>
      </c>
      <c r="C28" s="127">
        <f>'Биланс на состојба'!C31</f>
        <v>422258</v>
      </c>
      <c r="D28" s="129">
        <f>'Биланс на состојба'!D31</f>
        <v>130.1461863035485</v>
      </c>
    </row>
    <row r="29" spans="1:4" ht="14.25" thickBot="1" thickTop="1">
      <c r="A29" s="126" t="s">
        <v>199</v>
      </c>
      <c r="B29" s="127">
        <f>'Биланс на состојба'!B32</f>
        <v>247975</v>
      </c>
      <c r="C29" s="127">
        <f>'Биланс на состојба'!C32</f>
        <v>282960</v>
      </c>
      <c r="D29" s="129">
        <f>'Биланс на состојба'!D32</f>
        <v>114.10827704405686</v>
      </c>
    </row>
    <row r="30" spans="1:4" ht="14.25" thickBot="1" thickTop="1">
      <c r="A30" s="126" t="s">
        <v>338</v>
      </c>
      <c r="B30" s="127">
        <f>'Биланс на состојба'!B33</f>
        <v>244065</v>
      </c>
      <c r="C30" s="127">
        <f>'Биланс на состојба'!C33</f>
        <v>110794</v>
      </c>
      <c r="D30" s="129">
        <f>'Биланс на состојба'!D33</f>
        <v>45.39528404318522</v>
      </c>
    </row>
    <row r="31" spans="1:4" ht="14.25" thickBot="1" thickTop="1">
      <c r="A31" s="132" t="s">
        <v>200</v>
      </c>
      <c r="B31" s="125">
        <f>'Биланс на состојба'!B34</f>
        <v>9306385</v>
      </c>
      <c r="C31" s="125">
        <f>'Биланс на состојба'!C34</f>
        <v>9229762</v>
      </c>
      <c r="D31" s="125">
        <f>'Биланс на состојба'!D34</f>
        <v>99.1766620443921</v>
      </c>
    </row>
    <row r="32" spans="1:4" ht="14.25" thickBot="1" thickTop="1">
      <c r="A32" s="126" t="s">
        <v>201</v>
      </c>
      <c r="B32" s="129">
        <f>'Биланс на состојба'!B35</f>
        <v>5678966</v>
      </c>
      <c r="C32" s="129">
        <f>'Биланс на состојба'!C35</f>
        <v>7001031</v>
      </c>
      <c r="D32" s="129">
        <f>'Биланс на состојба'!D35</f>
        <v>123.28003020268126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4395947</v>
      </c>
      <c r="C34" s="125">
        <f>'Биланс на состојба'!C37</f>
        <v>4547421</v>
      </c>
      <c r="D34" s="125">
        <f>'Биланс на состојба'!D37</f>
        <v>103.44576492846707</v>
      </c>
    </row>
    <row r="35" spans="1:4" ht="14.25" thickBot="1" thickTop="1">
      <c r="A35" s="136" t="s">
        <v>339</v>
      </c>
      <c r="B35" s="127">
        <f>'Биланс на состојба'!B38</f>
        <v>935151</v>
      </c>
      <c r="C35" s="127">
        <f>'Биланс на состојба'!C38</f>
        <v>935151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1671193</v>
      </c>
      <c r="C36" s="127">
        <f>'Биланс на состојба'!C39</f>
        <v>1808557</v>
      </c>
      <c r="D36" s="129">
        <f>'Биланс на состојба'!D39</f>
        <v>108.21951743455125</v>
      </c>
    </row>
    <row r="37" spans="1:4" ht="14.25" thickBot="1" thickTop="1">
      <c r="A37" s="126" t="s">
        <v>205</v>
      </c>
      <c r="B37" s="127">
        <f>'Биланс на состојба'!B40</f>
        <v>1789603</v>
      </c>
      <c r="C37" s="127">
        <f>'Биланс на состојба'!C40</f>
        <v>1803713</v>
      </c>
      <c r="D37" s="129">
        <f>'Биланс на состојба'!D40</f>
        <v>100.7884430233968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4910438</v>
      </c>
      <c r="C39" s="125">
        <f>'Биланс на состојба'!C42</f>
        <v>4682341</v>
      </c>
      <c r="D39" s="125">
        <f>'Биланс на состојба'!D42</f>
        <v>95.35485429202039</v>
      </c>
    </row>
    <row r="40" spans="1:4" ht="14.25" thickBot="1" thickTop="1">
      <c r="A40" s="132" t="s">
        <v>208</v>
      </c>
      <c r="B40" s="125">
        <f>'Биланс на состојба'!B43</f>
        <v>4706288</v>
      </c>
      <c r="C40" s="125">
        <f>'Биланс на состојба'!C43</f>
        <v>4447557</v>
      </c>
      <c r="D40" s="125">
        <f>'Биланс на состојба'!D43</f>
        <v>94.50244013965997</v>
      </c>
    </row>
    <row r="41" spans="1:4" ht="14.25" thickBot="1" thickTop="1">
      <c r="A41" s="126" t="s">
        <v>209</v>
      </c>
      <c r="B41" s="127">
        <f>'Биланс на состојба'!B44</f>
        <v>1249000</v>
      </c>
      <c r="C41" s="127">
        <f>'Биланс на состојба'!C44</f>
        <v>1277074</v>
      </c>
      <c r="D41" s="129">
        <f>'Биланс на состојба'!D44</f>
        <v>102.24771817453964</v>
      </c>
    </row>
    <row r="42" spans="1:4" ht="14.25" thickBot="1" thickTop="1">
      <c r="A42" s="128" t="s">
        <v>210</v>
      </c>
      <c r="B42" s="127">
        <f>'Биланс на состојба'!B45</f>
        <v>9695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0</v>
      </c>
      <c r="C43" s="127">
        <f>'Биланс на состојба'!C46</f>
        <v>0</v>
      </c>
      <c r="D43" s="129">
        <f>'Биланс на состојба'!D46</f>
        <v>0</v>
      </c>
    </row>
    <row r="44" spans="1:4" ht="14.25" thickBot="1" thickTop="1">
      <c r="A44" s="128" t="s">
        <v>212</v>
      </c>
      <c r="B44" s="127">
        <f>'Биланс на состојба'!B47</f>
        <v>14711</v>
      </c>
      <c r="C44" s="127">
        <f>'Биланс на состојба'!C47</f>
        <v>55464</v>
      </c>
      <c r="D44" s="129">
        <f>'Биланс на состојба'!D47</f>
        <v>377.02399564951395</v>
      </c>
    </row>
    <row r="45" spans="1:4" ht="14.25" thickBot="1" thickTop="1">
      <c r="A45" s="128" t="s">
        <v>340</v>
      </c>
      <c r="B45" s="129">
        <f>'Биланс на состојба'!B48</f>
        <v>2409179</v>
      </c>
      <c r="C45" s="129">
        <f>'Биланс на состојба'!C48</f>
        <v>2219469</v>
      </c>
      <c r="D45" s="129">
        <f>'Биланс на состојба'!D48</f>
        <v>92.12553322106825</v>
      </c>
    </row>
    <row r="46" spans="1:4" ht="14.25" thickBot="1" thickTop="1">
      <c r="A46" s="128" t="s">
        <v>341</v>
      </c>
      <c r="B46" s="127">
        <f>'Биланс на состојба'!B49</f>
        <v>1023703</v>
      </c>
      <c r="C46" s="127">
        <f>'Биланс на состојба'!C49</f>
        <v>895550</v>
      </c>
      <c r="D46" s="129">
        <f>'Биланс на состојба'!D49</f>
        <v>87.48142771878172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204150</v>
      </c>
      <c r="C48" s="125">
        <f>'Биланс на состојба'!C51</f>
        <v>234784</v>
      </c>
      <c r="D48" s="125">
        <f>'Биланс на состојба'!D51</f>
        <v>115.00563311290716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24857</v>
      </c>
      <c r="C50" s="127">
        <f>'Биланс на состојба'!C53</f>
        <v>6358</v>
      </c>
      <c r="D50" s="129">
        <f>'Биланс на состојба'!D53</f>
        <v>25.578307921309896</v>
      </c>
    </row>
    <row r="51" spans="1:4" ht="14.25" thickBot="1" thickTop="1">
      <c r="A51" s="128" t="s">
        <v>216</v>
      </c>
      <c r="B51" s="127">
        <f>'Биланс на состојба'!B54</f>
        <v>179293</v>
      </c>
      <c r="C51" s="127">
        <f>'Биланс на состојба'!C54</f>
        <v>228426</v>
      </c>
      <c r="D51" s="129">
        <f>'Биланс на состојба'!D54</f>
        <v>127.40374693936741</v>
      </c>
    </row>
    <row r="52" spans="1:4" ht="14.25" thickBot="1" thickTop="1">
      <c r="A52" s="128" t="s">
        <v>343</v>
      </c>
      <c r="B52" s="127">
        <f>'Биланс на состојба'!B55</f>
        <v>0</v>
      </c>
      <c r="C52" s="127">
        <f>'Биланс на состојба'!C55</f>
        <v>0</v>
      </c>
      <c r="D52" s="129">
        <f>'Биланс на состојба'!D55</f>
        <v>0</v>
      </c>
    </row>
    <row r="53" spans="1:4" s="130" customFormat="1" ht="14.25" thickBot="1" thickTop="1">
      <c r="A53" s="124" t="s">
        <v>217</v>
      </c>
      <c r="B53" s="125">
        <f>'Биланс на состојба'!B56</f>
        <v>9306385</v>
      </c>
      <c r="C53" s="125">
        <f>'Биланс на состојба'!C56</f>
        <v>9229762</v>
      </c>
      <c r="D53" s="125">
        <f>'Биланс на состојба'!D56</f>
        <v>99.1766620443921</v>
      </c>
    </row>
    <row r="54" spans="1:4" ht="14.25" thickBot="1" thickTop="1">
      <c r="A54" s="126" t="s">
        <v>218</v>
      </c>
      <c r="B54" s="127">
        <f>'Биланс на состојба'!B57</f>
        <v>5678966</v>
      </c>
      <c r="C54" s="127">
        <f>'Биланс на состојба'!C57</f>
        <v>7001031</v>
      </c>
      <c r="D54" s="129">
        <f>'Биланс на состојба'!D57</f>
        <v>123.28003020268126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ГД ГРАНИТ АД Скопје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327</v>
      </c>
      <c r="E3" s="143">
        <f>'ФИ-Почетна'!$C$23</f>
        <v>2016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4126475</v>
      </c>
      <c r="D11" s="125">
        <f>'Биланс на успех - природа'!D11</f>
        <v>4785144</v>
      </c>
      <c r="E11" s="125">
        <f>'Биланс на успех - природа'!E11</f>
        <v>115.96202569990123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3164381</v>
      </c>
      <c r="D12" s="129">
        <f>'Биланс на успех - природа'!D12</f>
        <v>3600078</v>
      </c>
      <c r="E12" s="129">
        <f>'Биланс на успех - природа'!E12</f>
        <v>113.76879079984363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2845742</v>
      </c>
      <c r="D13" s="158">
        <f>'Биланс на успех - природа'!D13</f>
        <v>3343700</v>
      </c>
      <c r="E13" s="129">
        <f>'Биланс на успех - природа'!E13</f>
        <v>117.49835368069206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318639</v>
      </c>
      <c r="D14" s="158">
        <f>'Биланс на успех - природа'!D14</f>
        <v>256378</v>
      </c>
      <c r="E14" s="129">
        <f>'Биланс на успех - природа'!E14</f>
        <v>80.46033285316612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395368</v>
      </c>
      <c r="D16" s="158">
        <f>'Биланс на успех - природа'!D16</f>
        <v>422937</v>
      </c>
      <c r="E16" s="129">
        <f>'Биланс на успех - природа'!E16</f>
        <v>106.97299730883631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422937</v>
      </c>
      <c r="D17" s="158">
        <f>'Биланс на успех - природа'!D17</f>
        <v>379981</v>
      </c>
      <c r="E17" s="129">
        <f>'Биланс на успех - природа'!E17</f>
        <v>89.84340457325796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536804</v>
      </c>
      <c r="D18" s="158">
        <f>'Биланс на успех - природа'!D18</f>
        <v>232699</v>
      </c>
      <c r="E18" s="129">
        <f>'Биланс на успех - природа'!E18</f>
        <v>43.3489690836879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425290</v>
      </c>
      <c r="D19" s="158">
        <f>'Биланс на успех - природа'!D19</f>
        <v>952367</v>
      </c>
      <c r="E19" s="129">
        <f>'Биланс на успех - природа'!E19</f>
        <v>223.93355122387075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4012908</v>
      </c>
      <c r="D20" s="125">
        <f>'Биланс на успех - природа'!D20</f>
        <v>4575084</v>
      </c>
      <c r="E20" s="125">
        <f>'Биланс на успех - природа'!E20</f>
        <v>114.00919233633067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62015</v>
      </c>
      <c r="D21" s="158">
        <f>'Биланс на успех - природа'!D21</f>
        <v>25849</v>
      </c>
      <c r="E21" s="129">
        <f>'Биланс на успех - природа'!E21</f>
        <v>41.68185116504072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919433</v>
      </c>
      <c r="D22" s="158">
        <f>'Биланс на успех - природа'!D22</f>
        <v>955556</v>
      </c>
      <c r="E22" s="129">
        <f>'Биланс на успех - природа'!E22</f>
        <v>103.92883440120161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265989</v>
      </c>
      <c r="D23" s="158">
        <f>'Биланс на успех - природа'!D23</f>
        <v>123312</v>
      </c>
      <c r="E23" s="129">
        <f>'Биланс на успех - природа'!E23</f>
        <v>46.35981187191952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1186988</v>
      </c>
      <c r="D24" s="158">
        <f>'Биланс на успех - природа'!D24</f>
        <v>1517829</v>
      </c>
      <c r="E24" s="129">
        <f>'Биланс на успех - природа'!E24</f>
        <v>127.87231210425043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138560</v>
      </c>
      <c r="D25" s="158">
        <f>'Биланс на успех - природа'!D25</f>
        <v>187291</v>
      </c>
      <c r="E25" s="129">
        <f>'Биланс на успех - природа'!E25</f>
        <v>135.16960161662817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790310</v>
      </c>
      <c r="D26" s="158">
        <f>'Биланс на успех - природа'!D26</f>
        <v>890408</v>
      </c>
      <c r="E26" s="129">
        <f>'Биланс на успех - природа'!E26</f>
        <v>112.6656628411636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307100</v>
      </c>
      <c r="D27" s="158">
        <f>'Биланс на успех - природа'!D27</f>
        <v>334734</v>
      </c>
      <c r="E27" s="129">
        <f>'Биланс на успех - природа'!E27</f>
        <v>108.99837186584173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47783</v>
      </c>
      <c r="D29" s="158">
        <f>'Биланс на успех - природа'!D29</f>
        <v>27499</v>
      </c>
      <c r="E29" s="129">
        <f>'Биланс на успех - природа'!E29</f>
        <v>57.54975618943976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911</v>
      </c>
      <c r="D30" s="158">
        <f>'Биланс на успех - природа'!D30</f>
        <v>62922</v>
      </c>
      <c r="E30" s="129">
        <f>'Биланс на успех - природа'!E30</f>
        <v>6906.915477497256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293819</v>
      </c>
      <c r="D31" s="158">
        <f>'Биланс на успех - природа'!D31</f>
        <v>449684</v>
      </c>
      <c r="E31" s="129">
        <f>'Биланс на успех - природа'!E31</f>
        <v>153.04796490356307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141136</v>
      </c>
      <c r="D32" s="162">
        <f>'Биланс на успех - природа'!D32</f>
        <v>167104</v>
      </c>
      <c r="E32" s="162">
        <f>'Биланс на успех - природа'!E32</f>
        <v>118.39927445867815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114236</v>
      </c>
      <c r="D33" s="162">
        <f>'Биланс на успех - природа'!D33</f>
        <v>94256</v>
      </c>
      <c r="E33" s="125">
        <f>'Биланс на успех - природа'!E33</f>
        <v>82.50989180293428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114236</v>
      </c>
      <c r="D34" s="158">
        <f>'Биланс на успех - природа'!D34</f>
        <v>94256</v>
      </c>
      <c r="E34" s="129">
        <f>'Биланс на успех - природа'!E34</f>
        <v>82.50989180293428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15485</v>
      </c>
      <c r="D37" s="125">
        <f>'Биланс на успех - природа'!D37</f>
        <v>22821</v>
      </c>
      <c r="E37" s="125">
        <f>'Биланс на успех - природа'!E37</f>
        <v>147.3748789150791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15485</v>
      </c>
      <c r="D38" s="158">
        <f>'Биланс на успех - природа'!D38</f>
        <v>22821</v>
      </c>
      <c r="E38" s="129">
        <f>'Биланс на успех - природа'!E38</f>
        <v>147.3748789150791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239887</v>
      </c>
      <c r="D41" s="125">
        <f>'Биланс на успех - природа'!D41</f>
        <v>238539</v>
      </c>
      <c r="E41" s="125">
        <f>'Биланс на успех - природа'!E41</f>
        <v>99.43806875737326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19970</v>
      </c>
      <c r="D43" s="125">
        <f>'Биланс на успех - природа'!D43</f>
        <v>4511</v>
      </c>
      <c r="E43" s="125">
        <f>'Биланс на успех - природа'!E43</f>
        <v>22.58888332498748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0</v>
      </c>
      <c r="D44" s="158">
        <f>'Биланс на успех - природа'!D44</f>
        <v>0</v>
      </c>
      <c r="E44" s="129">
        <f>'Биланс на успех - природа'!E44</f>
        <v>0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219917</v>
      </c>
      <c r="D45" s="125">
        <f>'Биланс на успех - природа'!D45</f>
        <v>234028</v>
      </c>
      <c r="E45" s="125">
        <f>'Биланс на успех - природа'!E45</f>
        <v>106.4165116839535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0</v>
      </c>
      <c r="D46" s="158">
        <f>'Биланс на успех - природа'!D46</f>
        <v>0</v>
      </c>
      <c r="E46" s="129">
        <f>'Биланс на успех - природа'!E46</f>
        <v>0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219917</v>
      </c>
      <c r="D47" s="125">
        <f>'Биланс на успех - природа'!D47</f>
        <v>234028</v>
      </c>
      <c r="E47" s="125">
        <f>'Биланс на успех - природа'!E47</f>
        <v>106.4165116839535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219917</v>
      </c>
      <c r="D49" s="125">
        <f>'Биланс на успех - природа'!D49</f>
        <v>234028</v>
      </c>
      <c r="E49" s="125">
        <f>'Биланс на успех - природа'!E49</f>
        <v>106.4165116839535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ГД ГРАНИТ АД Скопје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327</v>
      </c>
      <c r="D3" s="167">
        <f>'ФИ-Почетна'!$C$23</f>
        <v>2016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96100</v>
      </c>
      <c r="C8" s="173">
        <f>'Паричен тек'!C9</f>
        <v>572953</v>
      </c>
      <c r="D8" s="173">
        <f>'Паричен тек'!D9</f>
        <v>0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239887</v>
      </c>
      <c r="C9" s="175">
        <f>'Паричен тек'!C10</f>
        <v>238539</v>
      </c>
      <c r="D9" s="175">
        <f>'Паричен тек'!D10</f>
        <v>0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307100</v>
      </c>
      <c r="C11" s="177">
        <f>'Паричен тек'!C12</f>
        <v>334734</v>
      </c>
      <c r="D11" s="177">
        <f>'Паричен тек'!D12</f>
        <v>0</v>
      </c>
      <c r="E11" s="164"/>
    </row>
    <row r="12" spans="1:5" ht="16.5" customHeight="1" thickBot="1" thickTop="1">
      <c r="A12" s="176" t="s">
        <v>69</v>
      </c>
      <c r="B12" s="177">
        <f>'Паричен тек'!B13</f>
        <v>0</v>
      </c>
      <c r="C12" s="177">
        <f>'Паричен тек'!C13</f>
        <v>49134</v>
      </c>
      <c r="D12" s="177">
        <f>'Паричен тек'!D13</f>
        <v>0</v>
      </c>
      <c r="E12" s="164"/>
    </row>
    <row r="13" spans="1:5" ht="16.5" customHeight="1" thickBot="1" thickTop="1">
      <c r="A13" s="176" t="s">
        <v>70</v>
      </c>
      <c r="B13" s="177">
        <f>'Паричен тек'!B14</f>
        <v>-113028</v>
      </c>
      <c r="C13" s="177">
        <f>'Паричен тек'!C14</f>
        <v>-203611</v>
      </c>
      <c r="D13" s="177">
        <f>'Паричен тек'!D14</f>
        <v>0</v>
      </c>
      <c r="E13" s="164"/>
    </row>
    <row r="14" spans="1:5" ht="16.5" customHeight="1" thickBot="1" thickTop="1">
      <c r="A14" s="176" t="s">
        <v>71</v>
      </c>
      <c r="B14" s="177">
        <f>'Паричен тек'!B15</f>
        <v>-506728</v>
      </c>
      <c r="C14" s="177">
        <f>'Паричен тек'!C15</f>
        <v>226415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-223587</v>
      </c>
      <c r="C15" s="177">
        <f>'Паричен тек'!C16</f>
        <v>35104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-568964</v>
      </c>
      <c r="C16" s="177">
        <f>'Паричен тек'!C17</f>
        <v>133271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0</v>
      </c>
      <c r="C17" s="177">
        <f>'Паричен тек'!C18</f>
        <v>0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-180603</v>
      </c>
      <c r="C18" s="177">
        <f>'Паричен тек'!C19</f>
        <v>14821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238333</v>
      </c>
      <c r="C19" s="177">
        <f>'Паричен тек'!C20</f>
        <v>-172164</v>
      </c>
      <c r="D19" s="177">
        <f>'Паричен тек'!D20</f>
        <v>0</v>
      </c>
      <c r="E19" s="164"/>
    </row>
    <row r="20" spans="1:5" ht="16.5" customHeight="1" thickBot="1" thickTop="1">
      <c r="A20" s="176" t="s">
        <v>91</v>
      </c>
      <c r="B20" s="177">
        <f>'Паричен тек'!B21</f>
        <v>970433</v>
      </c>
      <c r="C20" s="177">
        <f>'Паричен тек'!C21</f>
        <v>-103828</v>
      </c>
      <c r="D20" s="177">
        <f>'Паричен тек'!D21</f>
        <v>0</v>
      </c>
      <c r="E20" s="164"/>
    </row>
    <row r="21" spans="1:5" ht="16.5" customHeight="1" thickBot="1" thickTop="1">
      <c r="A21" s="176" t="s">
        <v>222</v>
      </c>
      <c r="B21" s="177">
        <f>'Паричен тек'!B22</f>
        <v>0</v>
      </c>
      <c r="C21" s="177">
        <f>'Паричен тек'!C22</f>
        <v>0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13898</v>
      </c>
      <c r="C22" s="177">
        <f>'Паричен тек'!C23</f>
        <v>32243</v>
      </c>
      <c r="D22" s="177">
        <f>'Паричен тек'!D23</f>
        <v>0</v>
      </c>
      <c r="E22" s="164"/>
    </row>
    <row r="23" spans="1:5" ht="16.5" customHeight="1" thickBot="1" thickTop="1">
      <c r="A23" s="176" t="s">
        <v>77</v>
      </c>
      <c r="B23" s="177">
        <f>'Паричен тек'!B24</f>
        <v>-90785</v>
      </c>
      <c r="C23" s="177">
        <f>'Паричен тек'!C24</f>
        <v>0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-19970</v>
      </c>
      <c r="C24" s="177">
        <f>'Паричен тек'!C25</f>
        <v>-11705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0</v>
      </c>
      <c r="C25" s="177">
        <f>'Паричен тек'!C26</f>
        <v>0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-1273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31387</v>
      </c>
      <c r="C27" s="177">
        <f>'Паричен тек'!C28</f>
        <v>0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-532726</v>
      </c>
      <c r="C28" s="173">
        <f>'Паричен тек'!C29</f>
        <v>-429829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-598092</v>
      </c>
      <c r="C29" s="177">
        <f>'Паричен тек'!C30</f>
        <v>-319930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0</v>
      </c>
      <c r="C30" s="177">
        <f>'Паричен тек'!C31</f>
        <v>0</v>
      </c>
      <c r="D30" s="177">
        <f>'Паричен тек'!D31</f>
        <v>0</v>
      </c>
      <c r="E30" s="164"/>
    </row>
    <row r="31" spans="1:5" ht="30.75" customHeight="1" thickBot="1" thickTop="1">
      <c r="A31" s="176" t="s">
        <v>95</v>
      </c>
      <c r="B31" s="177">
        <f>'Паричен тек'!B32</f>
        <v>-7531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10468</v>
      </c>
      <c r="C33" s="177">
        <f>'Паричен тек'!C34</f>
        <v>-86021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0</v>
      </c>
      <c r="C34" s="177">
        <f>'Паричен тек'!C35</f>
        <v>0</v>
      </c>
      <c r="D34" s="177">
        <f>'Паричен тек'!D35</f>
        <v>0</v>
      </c>
      <c r="E34" s="164"/>
    </row>
    <row r="35" spans="1:5" ht="16.5" customHeight="1" thickBot="1" thickTop="1">
      <c r="A35" s="176" t="s">
        <v>76</v>
      </c>
      <c r="B35" s="177">
        <f>'Паричен тек'!B36</f>
        <v>29383</v>
      </c>
      <c r="C35" s="177">
        <f>'Паричен тек'!C36</f>
        <v>-32243</v>
      </c>
      <c r="D35" s="177">
        <f>'Паричен тек'!D36</f>
        <v>0</v>
      </c>
      <c r="E35" s="164"/>
    </row>
    <row r="36" spans="1:5" ht="16.5" customHeight="1" thickBot="1" thickTop="1">
      <c r="A36" s="176" t="s">
        <v>77</v>
      </c>
      <c r="B36" s="177">
        <f>'Паричен тек'!B37</f>
        <v>13046</v>
      </c>
      <c r="C36" s="177">
        <f>'Паричен тек'!C37</f>
        <v>8365</v>
      </c>
      <c r="D36" s="177">
        <f>'Паричен тек'!D37</f>
        <v>0</v>
      </c>
      <c r="E36" s="164"/>
    </row>
    <row r="37" spans="1:5" ht="16.5" customHeight="1" thickBot="1" thickTop="1">
      <c r="A37" s="176" t="s">
        <v>83</v>
      </c>
      <c r="B37" s="177">
        <f>'Паричен тек'!B38</f>
        <v>20000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-288934</v>
      </c>
      <c r="C38" s="173">
        <f>'Паричен тек'!C39</f>
        <v>-108139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-143860</v>
      </c>
      <c r="C40" s="177">
        <f>'Паричен тек'!C41</f>
        <v>-22031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-47141</v>
      </c>
      <c r="C43" s="177">
        <f>'Паричен тек'!C44</f>
        <v>-86108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-85933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-12000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-725560</v>
      </c>
      <c r="C46" s="173">
        <f>'Паричен тек'!C47</f>
        <v>34985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973535</v>
      </c>
      <c r="C47" s="177">
        <f>'Паричен тек'!C48</f>
        <v>247975</v>
      </c>
      <c r="D47" s="177">
        <f>'Паричен тек'!D48</f>
        <v>0</v>
      </c>
      <c r="E47" s="164"/>
    </row>
    <row r="48" spans="1:5" ht="16.5" customHeight="1" thickBot="1" thickTop="1">
      <c r="A48" s="172" t="s">
        <v>225</v>
      </c>
      <c r="B48" s="173">
        <f>'Паричен тек'!B49</f>
        <v>247975</v>
      </c>
      <c r="C48" s="173">
        <f>'Паричен тек'!C49</f>
        <v>282960</v>
      </c>
      <c r="D48" s="173">
        <f>'Паричен тек'!D49</f>
        <v>0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01.01 - 31.12</v>
      </c>
      <c r="G1" s="265"/>
    </row>
    <row r="2" spans="1:7" ht="12.75" customHeight="1">
      <c r="A2" s="182" t="s">
        <v>136</v>
      </c>
      <c r="B2" s="267" t="str">
        <f>'ФИ-Почетна'!$C$18</f>
        <v>ГД ГРАНИТ АД Скопје</v>
      </c>
      <c r="C2" s="268"/>
      <c r="D2" s="268"/>
      <c r="E2" s="181" t="s">
        <v>327</v>
      </c>
      <c r="F2" s="266">
        <f>'ФИ-Почетна'!$C$23</f>
        <v>2016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926908</v>
      </c>
      <c r="C7" s="187">
        <f>Капитал!C9</f>
        <v>51895</v>
      </c>
      <c r="D7" s="187">
        <f>Капитал!D9</f>
        <v>1560688</v>
      </c>
      <c r="E7" s="187">
        <f>Капитал!E9</f>
        <v>1781613</v>
      </c>
      <c r="F7" s="187">
        <f>Капитал!F9</f>
        <v>0</v>
      </c>
      <c r="G7" s="188">
        <f>Капитал!G9</f>
        <v>4321104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-85933</v>
      </c>
      <c r="F9" s="190">
        <f>Капитал!F11</f>
        <v>0</v>
      </c>
      <c r="G9" s="188">
        <f>Капитал!G11</f>
        <v>-85933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219917</v>
      </c>
      <c r="F12" s="190">
        <f>Капитал!F14</f>
        <v>0</v>
      </c>
      <c r="G12" s="188">
        <f>Капитал!G14</f>
        <v>219917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129018</v>
      </c>
      <c r="E13" s="190">
        <f>Капитал!E15</f>
        <v>-129018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-47141</v>
      </c>
      <c r="F14" s="190">
        <f>Капитал!F16</f>
        <v>0</v>
      </c>
      <c r="G14" s="188">
        <f>Капитал!G16</f>
        <v>-47141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-12000</v>
      </c>
      <c r="F15" s="190">
        <f>Капитал!F17</f>
        <v>0</v>
      </c>
      <c r="G15" s="188">
        <f>Капитал!G17</f>
        <v>-12000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926908</v>
      </c>
      <c r="C26" s="194">
        <f>Капитал!C28</f>
        <v>51895</v>
      </c>
      <c r="D26" s="194">
        <f>Капитал!D28</f>
        <v>1689706</v>
      </c>
      <c r="E26" s="194">
        <f>Капитал!E28</f>
        <v>1727438</v>
      </c>
      <c r="F26" s="194">
        <f>Капитал!F28</f>
        <v>0</v>
      </c>
      <c r="G26" s="194">
        <f>Капитал!G28</f>
        <v>4395947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234028</v>
      </c>
      <c r="F31" s="190">
        <f>Капитал!F33</f>
        <v>0</v>
      </c>
      <c r="G31" s="196">
        <f>Капитал!G33</f>
        <v>234028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137363</v>
      </c>
      <c r="E32" s="190">
        <f>Капитал!E34</f>
        <v>-137363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-61554</v>
      </c>
      <c r="F33" s="190">
        <f>Капитал!F35</f>
        <v>0</v>
      </c>
      <c r="G33" s="196">
        <f>Капитал!G35</f>
        <v>-61554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-21000</v>
      </c>
      <c r="F34" s="190">
        <f>Капитал!F36</f>
        <v>0</v>
      </c>
      <c r="G34" s="196">
        <f>Капитал!G36</f>
        <v>-21000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926908</v>
      </c>
      <c r="C45" s="194">
        <f>Капитал!C47</f>
        <v>51895</v>
      </c>
      <c r="D45" s="194">
        <f>Капитал!D47</f>
        <v>1827069</v>
      </c>
      <c r="E45" s="194">
        <f>Капитал!E47</f>
        <v>1741549</v>
      </c>
      <c r="F45" s="194">
        <f>Капитал!F47</f>
        <v>0</v>
      </c>
      <c r="G45" s="194">
        <f>Капитал!G47</f>
        <v>4547421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VioletaPetrusevska</cp:lastModifiedBy>
  <cp:lastPrinted>2014-03-28T14:30:06Z</cp:lastPrinted>
  <dcterms:created xsi:type="dcterms:W3CDTF">2008-02-12T15:15:13Z</dcterms:created>
  <dcterms:modified xsi:type="dcterms:W3CDTF">2017-03-15T13:02:25Z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